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05\Приложения к Выписке\"/>
    </mc:Choice>
  </mc:AlternateContent>
  <xr:revisionPtr revIDLastSave="0" documentId="13_ncr:1_{926856DE-3DEE-41F3-90D7-14E35C62C5D2}" xr6:coauthVersionLast="47" xr6:coauthVersionMax="47" xr10:uidLastSave="{00000000-0000-0000-0000-000000000000}"/>
  <bookViews>
    <workbookView xWindow="-120" yWindow="-120" windowWidth="29040" windowHeight="15840" tabRatio="594" xr2:uid="{698921B6-41A4-4967-AEF5-657D6F048102}"/>
  </bookViews>
  <sheets>
    <sheet name="Прил.1.1.1 (3.3.10.1) (5)" sheetId="3" r:id="rId1"/>
  </sheets>
  <definedNames>
    <definedName name="_xlnm._FilterDatabase" localSheetId="0" hidden="1">'Прил.1.1.1 (3.3.10.1) (5)'!$A$46:$V$88</definedName>
    <definedName name="_xlnm.Print_Area" localSheetId="0">'Прил.1.1.1 (3.3.10.1) (5)'!$A$1:$S$88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3" l="1"/>
  <c r="R88" i="3"/>
  <c r="P88" i="3"/>
  <c r="N88" i="3"/>
  <c r="L88" i="3"/>
  <c r="J88" i="3"/>
  <c r="H88" i="3"/>
  <c r="F88" i="3"/>
  <c r="R87" i="3"/>
  <c r="P87" i="3"/>
  <c r="N87" i="3"/>
  <c r="L87" i="3"/>
  <c r="J87" i="3"/>
  <c r="H87" i="3"/>
  <c r="F87" i="3"/>
  <c r="R86" i="3"/>
  <c r="P86" i="3"/>
  <c r="N86" i="3"/>
  <c r="L86" i="3"/>
  <c r="J86" i="3"/>
  <c r="H86" i="3"/>
  <c r="F86" i="3"/>
  <c r="R85" i="3"/>
  <c r="P85" i="3"/>
  <c r="N85" i="3"/>
  <c r="L85" i="3"/>
  <c r="J85" i="3"/>
  <c r="H85" i="3"/>
  <c r="F85" i="3"/>
  <c r="R84" i="3"/>
  <c r="P84" i="3"/>
  <c r="N84" i="3"/>
  <c r="L84" i="3"/>
  <c r="J84" i="3"/>
  <c r="H84" i="3"/>
  <c r="F84" i="3"/>
  <c r="R83" i="3"/>
  <c r="P83" i="3"/>
  <c r="N83" i="3"/>
  <c r="L83" i="3"/>
  <c r="J83" i="3"/>
  <c r="H83" i="3"/>
  <c r="F83" i="3"/>
  <c r="R82" i="3"/>
  <c r="P82" i="3"/>
  <c r="N82" i="3"/>
  <c r="L82" i="3"/>
  <c r="J82" i="3"/>
  <c r="H82" i="3"/>
  <c r="F82" i="3"/>
  <c r="R81" i="3"/>
  <c r="P81" i="3"/>
  <c r="N81" i="3"/>
  <c r="L81" i="3"/>
  <c r="J81" i="3"/>
  <c r="H81" i="3"/>
  <c r="F81" i="3"/>
  <c r="R80" i="3"/>
  <c r="P80" i="3"/>
  <c r="N80" i="3"/>
  <c r="L80" i="3"/>
  <c r="J80" i="3"/>
  <c r="H80" i="3"/>
  <c r="F80" i="3"/>
  <c r="R79" i="3"/>
  <c r="P79" i="3"/>
  <c r="N79" i="3"/>
  <c r="L79" i="3"/>
  <c r="J79" i="3"/>
  <c r="H79" i="3"/>
  <c r="F79" i="3"/>
  <c r="R78" i="3"/>
  <c r="P78" i="3"/>
  <c r="N78" i="3"/>
  <c r="L78" i="3"/>
  <c r="J78" i="3"/>
  <c r="H78" i="3"/>
  <c r="F78" i="3"/>
  <c r="R77" i="3"/>
  <c r="P77" i="3"/>
  <c r="N77" i="3"/>
  <c r="L77" i="3"/>
  <c r="J77" i="3"/>
  <c r="H77" i="3"/>
  <c r="F77" i="3"/>
  <c r="R76" i="3"/>
  <c r="P76" i="3"/>
  <c r="N76" i="3"/>
  <c r="L76" i="3"/>
  <c r="J76" i="3"/>
  <c r="H76" i="3"/>
  <c r="F76" i="3"/>
  <c r="R75" i="3"/>
  <c r="P75" i="3"/>
  <c r="N75" i="3"/>
  <c r="L75" i="3"/>
  <c r="J75" i="3"/>
  <c r="H75" i="3"/>
  <c r="F75" i="3"/>
  <c r="R74" i="3"/>
  <c r="P74" i="3"/>
  <c r="N74" i="3"/>
  <c r="L74" i="3"/>
  <c r="J74" i="3"/>
  <c r="H74" i="3"/>
  <c r="F74" i="3"/>
  <c r="R73" i="3"/>
  <c r="P73" i="3"/>
  <c r="N73" i="3"/>
  <c r="L73" i="3"/>
  <c r="J73" i="3"/>
  <c r="H73" i="3"/>
  <c r="F73" i="3"/>
  <c r="R72" i="3"/>
  <c r="P72" i="3"/>
  <c r="N72" i="3"/>
  <c r="L72" i="3"/>
  <c r="J72" i="3"/>
  <c r="H72" i="3"/>
  <c r="F72" i="3"/>
  <c r="R71" i="3"/>
  <c r="P71" i="3"/>
  <c r="N71" i="3"/>
  <c r="L71" i="3"/>
  <c r="J71" i="3"/>
  <c r="H71" i="3"/>
  <c r="F71" i="3"/>
  <c r="R70" i="3"/>
  <c r="P70" i="3"/>
  <c r="N70" i="3"/>
  <c r="L70" i="3"/>
  <c r="J70" i="3"/>
  <c r="H70" i="3"/>
  <c r="F70" i="3"/>
  <c r="R69" i="3"/>
  <c r="P69" i="3"/>
  <c r="N69" i="3"/>
  <c r="L69" i="3"/>
  <c r="J69" i="3"/>
  <c r="H69" i="3"/>
  <c r="F69" i="3"/>
  <c r="R68" i="3"/>
  <c r="P68" i="3"/>
  <c r="N68" i="3"/>
  <c r="L68" i="3"/>
  <c r="J68" i="3"/>
  <c r="H68" i="3"/>
  <c r="F68" i="3"/>
  <c r="R67" i="3"/>
  <c r="P67" i="3"/>
  <c r="N67" i="3"/>
  <c r="L67" i="3"/>
  <c r="J67" i="3"/>
  <c r="F67" i="3"/>
  <c r="R66" i="3"/>
  <c r="P66" i="3"/>
  <c r="N66" i="3"/>
  <c r="L66" i="3"/>
  <c r="J66" i="3"/>
  <c r="H66" i="3"/>
  <c r="F66" i="3"/>
  <c r="R65" i="3"/>
  <c r="P65" i="3"/>
  <c r="N65" i="3"/>
  <c r="L65" i="3"/>
  <c r="J65" i="3"/>
  <c r="H65" i="3"/>
  <c r="F65" i="3"/>
  <c r="R64" i="3"/>
  <c r="P64" i="3"/>
  <c r="N64" i="3"/>
  <c r="L64" i="3"/>
  <c r="J64" i="3"/>
  <c r="H64" i="3"/>
  <c r="F64" i="3"/>
  <c r="R63" i="3"/>
  <c r="P63" i="3"/>
  <c r="N63" i="3"/>
  <c r="L63" i="3"/>
  <c r="J63" i="3"/>
  <c r="H63" i="3"/>
  <c r="F63" i="3"/>
  <c r="R62" i="3"/>
  <c r="P62" i="3"/>
  <c r="N62" i="3"/>
  <c r="L62" i="3"/>
  <c r="J62" i="3"/>
  <c r="H62" i="3"/>
  <c r="F62" i="3"/>
  <c r="R61" i="3"/>
  <c r="P61" i="3"/>
  <c r="N61" i="3"/>
  <c r="L61" i="3"/>
  <c r="J61" i="3"/>
  <c r="H61" i="3"/>
  <c r="F61" i="3"/>
  <c r="R60" i="3"/>
  <c r="P60" i="3"/>
  <c r="N60" i="3"/>
  <c r="K60" i="3"/>
  <c r="L60" i="3" s="1"/>
  <c r="J60" i="3"/>
  <c r="H60" i="3"/>
  <c r="F60" i="3"/>
  <c r="R59" i="3"/>
  <c r="P59" i="3"/>
  <c r="N59" i="3"/>
  <c r="L59" i="3"/>
  <c r="J59" i="3"/>
  <c r="H59" i="3"/>
  <c r="F59" i="3"/>
  <c r="R58" i="3"/>
  <c r="P58" i="3"/>
  <c r="N58" i="3"/>
  <c r="L58" i="3"/>
  <c r="J58" i="3"/>
  <c r="H58" i="3"/>
  <c r="F58" i="3"/>
  <c r="R57" i="3"/>
  <c r="P57" i="3"/>
  <c r="N57" i="3"/>
  <c r="L57" i="3"/>
  <c r="J57" i="3"/>
  <c r="H57" i="3"/>
  <c r="F57" i="3"/>
  <c r="R56" i="3"/>
  <c r="P56" i="3"/>
  <c r="N56" i="3"/>
  <c r="L56" i="3"/>
  <c r="J56" i="3"/>
  <c r="H56" i="3"/>
  <c r="F56" i="3"/>
  <c r="R55" i="3"/>
  <c r="P55" i="3"/>
  <c r="N55" i="3"/>
  <c r="L55" i="3"/>
  <c r="J55" i="3"/>
  <c r="H55" i="3"/>
  <c r="F55" i="3"/>
  <c r="R54" i="3"/>
  <c r="P54" i="3"/>
  <c r="N54" i="3"/>
  <c r="L54" i="3"/>
  <c r="J54" i="3"/>
  <c r="H54" i="3"/>
  <c r="F54" i="3"/>
  <c r="R53" i="3"/>
  <c r="P53" i="3"/>
  <c r="N53" i="3"/>
  <c r="L53" i="3"/>
  <c r="J53" i="3"/>
  <c r="H53" i="3"/>
  <c r="F53" i="3"/>
  <c r="R52" i="3"/>
  <c r="P52" i="3"/>
  <c r="N52" i="3"/>
  <c r="L52" i="3"/>
  <c r="J52" i="3"/>
  <c r="H52" i="3"/>
  <c r="F52" i="3"/>
  <c r="R51" i="3"/>
  <c r="P51" i="3"/>
  <c r="N51" i="3"/>
  <c r="L51" i="3"/>
  <c r="J51" i="3"/>
  <c r="H51" i="3"/>
  <c r="F51" i="3"/>
  <c r="R50" i="3"/>
  <c r="P50" i="3"/>
  <c r="N50" i="3"/>
  <c r="L50" i="3"/>
  <c r="J50" i="3"/>
  <c r="H50" i="3"/>
  <c r="F50" i="3"/>
  <c r="R49" i="3"/>
  <c r="P49" i="3"/>
  <c r="N49" i="3"/>
  <c r="L49" i="3"/>
  <c r="J49" i="3"/>
  <c r="H49" i="3"/>
  <c r="F49" i="3"/>
  <c r="R48" i="3"/>
  <c r="P48" i="3"/>
  <c r="N48" i="3"/>
  <c r="L48" i="3"/>
  <c r="J48" i="3"/>
  <c r="H48" i="3"/>
  <c r="F48" i="3"/>
  <c r="R47" i="3"/>
  <c r="P47" i="3"/>
  <c r="N47" i="3"/>
  <c r="L47" i="3"/>
  <c r="J47" i="3"/>
  <c r="H47" i="3"/>
  <c r="F47" i="3"/>
  <c r="Q40" i="3"/>
  <c r="R40" i="3" s="1"/>
  <c r="O40" i="3"/>
  <c r="P40" i="3" s="1"/>
  <c r="N40" i="3"/>
  <c r="K40" i="3"/>
  <c r="L40" i="3" s="1"/>
  <c r="I40" i="3"/>
  <c r="J40" i="3" s="1"/>
  <c r="G40" i="3"/>
  <c r="H40" i="3" s="1"/>
  <c r="E40" i="3"/>
  <c r="F40" i="3" s="1"/>
  <c r="D39" i="3"/>
  <c r="D41" i="3" s="1"/>
  <c r="Q38" i="3"/>
  <c r="R38" i="3" s="1"/>
  <c r="O38" i="3"/>
  <c r="P38" i="3" s="1"/>
  <c r="M38" i="3"/>
  <c r="N38" i="3" s="1"/>
  <c r="K38" i="3"/>
  <c r="L38" i="3" s="1"/>
  <c r="I38" i="3"/>
  <c r="J38" i="3" s="1"/>
  <c r="H38" i="3"/>
  <c r="G38" i="3"/>
  <c r="E38" i="3"/>
  <c r="F38" i="3" s="1"/>
  <c r="Q37" i="3"/>
  <c r="R37" i="3" s="1"/>
  <c r="O37" i="3"/>
  <c r="P37" i="3" s="1"/>
  <c r="M37" i="3"/>
  <c r="N37" i="3" s="1"/>
  <c r="L37" i="3"/>
  <c r="K37" i="3"/>
  <c r="I37" i="3"/>
  <c r="J37" i="3" s="1"/>
  <c r="G37" i="3"/>
  <c r="H37" i="3" s="1"/>
  <c r="E37" i="3"/>
  <c r="F37" i="3" s="1"/>
  <c r="Q36" i="3"/>
  <c r="R36" i="3" s="1"/>
  <c r="P36" i="3"/>
  <c r="O36" i="3"/>
  <c r="M36" i="3"/>
  <c r="N36" i="3" s="1"/>
  <c r="K36" i="3"/>
  <c r="L36" i="3" s="1"/>
  <c r="I36" i="3"/>
  <c r="J36" i="3" s="1"/>
  <c r="G36" i="3"/>
  <c r="H36" i="3" s="1"/>
  <c r="E36" i="3"/>
  <c r="F36" i="3" s="1"/>
  <c r="Q35" i="3"/>
  <c r="R35" i="3" s="1"/>
  <c r="O35" i="3"/>
  <c r="P35" i="3" s="1"/>
  <c r="M35" i="3"/>
  <c r="N35" i="3" s="1"/>
  <c r="K35" i="3"/>
  <c r="L35" i="3" s="1"/>
  <c r="I35" i="3"/>
  <c r="J35" i="3" s="1"/>
  <c r="H35" i="3"/>
  <c r="G35" i="3"/>
  <c r="E35" i="3"/>
  <c r="F35" i="3" s="1"/>
  <c r="Q34" i="3"/>
  <c r="R34" i="3" s="1"/>
  <c r="O34" i="3"/>
  <c r="P34" i="3" s="1"/>
  <c r="M34" i="3"/>
  <c r="N34" i="3" s="1"/>
  <c r="L34" i="3"/>
  <c r="K34" i="3"/>
  <c r="I34" i="3"/>
  <c r="J34" i="3" s="1"/>
  <c r="G34" i="3"/>
  <c r="H34" i="3" s="1"/>
  <c r="E34" i="3"/>
  <c r="F34" i="3" s="1"/>
  <c r="Q33" i="3"/>
  <c r="R33" i="3" s="1"/>
  <c r="P33" i="3"/>
  <c r="O33" i="3"/>
  <c r="M33" i="3"/>
  <c r="N33" i="3" s="1"/>
  <c r="K33" i="3"/>
  <c r="L33" i="3" s="1"/>
  <c r="I33" i="3"/>
  <c r="J33" i="3" s="1"/>
  <c r="G33" i="3"/>
  <c r="H33" i="3" s="1"/>
  <c r="E33" i="3"/>
  <c r="F33" i="3" s="1"/>
  <c r="Q32" i="3"/>
  <c r="R32" i="3" s="1"/>
  <c r="O32" i="3"/>
  <c r="P32" i="3" s="1"/>
  <c r="M32" i="3"/>
  <c r="N32" i="3" s="1"/>
  <c r="K32" i="3"/>
  <c r="L32" i="3" s="1"/>
  <c r="I32" i="3"/>
  <c r="J32" i="3" s="1"/>
  <c r="G32" i="3"/>
  <c r="H32" i="3" s="1"/>
  <c r="E32" i="3"/>
  <c r="F32" i="3" s="1"/>
  <c r="Q31" i="3"/>
  <c r="R31" i="3" s="1"/>
  <c r="O31" i="3"/>
  <c r="P31" i="3" s="1"/>
  <c r="M31" i="3"/>
  <c r="N31" i="3" s="1"/>
  <c r="L31" i="3"/>
  <c r="K31" i="3"/>
  <c r="I31" i="3"/>
  <c r="J31" i="3" s="1"/>
  <c r="G31" i="3"/>
  <c r="H31" i="3" s="1"/>
  <c r="E31" i="3"/>
  <c r="F31" i="3" s="1"/>
  <c r="Q30" i="3"/>
  <c r="R30" i="3" s="1"/>
  <c r="O30" i="3"/>
  <c r="P30" i="3" s="1"/>
  <c r="M30" i="3"/>
  <c r="N30" i="3" s="1"/>
  <c r="K30" i="3"/>
  <c r="L30" i="3" s="1"/>
  <c r="I30" i="3"/>
  <c r="J30" i="3" s="1"/>
  <c r="G30" i="3"/>
  <c r="H30" i="3" s="1"/>
  <c r="E30" i="3"/>
  <c r="F30" i="3" s="1"/>
  <c r="Q29" i="3"/>
  <c r="R29" i="3" s="1"/>
  <c r="O29" i="3"/>
  <c r="P29" i="3" s="1"/>
  <c r="M29" i="3"/>
  <c r="N29" i="3" s="1"/>
  <c r="K29" i="3"/>
  <c r="L29" i="3" s="1"/>
  <c r="I29" i="3"/>
  <c r="J29" i="3" s="1"/>
  <c r="G29" i="3"/>
  <c r="H29" i="3" s="1"/>
  <c r="E29" i="3"/>
  <c r="F29" i="3" s="1"/>
  <c r="Q28" i="3"/>
  <c r="R28" i="3" s="1"/>
  <c r="O28" i="3"/>
  <c r="P28" i="3" s="1"/>
  <c r="M28" i="3"/>
  <c r="N28" i="3" s="1"/>
  <c r="L28" i="3"/>
  <c r="K28" i="3"/>
  <c r="I28" i="3"/>
  <c r="J28" i="3" s="1"/>
  <c r="G28" i="3"/>
  <c r="H28" i="3" s="1"/>
  <c r="E28" i="3"/>
  <c r="F28" i="3" s="1"/>
  <c r="Q27" i="3"/>
  <c r="R27" i="3" s="1"/>
  <c r="O27" i="3"/>
  <c r="P27" i="3" s="1"/>
  <c r="M27" i="3"/>
  <c r="N27" i="3" s="1"/>
  <c r="K27" i="3"/>
  <c r="L27" i="3" s="1"/>
  <c r="I27" i="3"/>
  <c r="J27" i="3" s="1"/>
  <c r="G27" i="3"/>
  <c r="H27" i="3" s="1"/>
  <c r="E27" i="3"/>
  <c r="F27" i="3" s="1"/>
  <c r="Q26" i="3"/>
  <c r="R26" i="3" s="1"/>
  <c r="O26" i="3"/>
  <c r="P26" i="3" s="1"/>
  <c r="M26" i="3"/>
  <c r="N26" i="3" s="1"/>
  <c r="K26" i="3"/>
  <c r="L26" i="3" s="1"/>
  <c r="I26" i="3"/>
  <c r="J26" i="3" s="1"/>
  <c r="G26" i="3"/>
  <c r="H26" i="3" s="1"/>
  <c r="E26" i="3"/>
  <c r="F26" i="3" s="1"/>
  <c r="Q25" i="3"/>
  <c r="R25" i="3" s="1"/>
  <c r="O25" i="3"/>
  <c r="P25" i="3" s="1"/>
  <c r="M25" i="3"/>
  <c r="N25" i="3" s="1"/>
  <c r="L25" i="3"/>
  <c r="K25" i="3"/>
  <c r="I25" i="3"/>
  <c r="J25" i="3" s="1"/>
  <c r="G25" i="3"/>
  <c r="H25" i="3" s="1"/>
  <c r="E25" i="3"/>
  <c r="F25" i="3" s="1"/>
  <c r="Q24" i="3"/>
  <c r="R24" i="3" s="1"/>
  <c r="O24" i="3"/>
  <c r="P24" i="3" s="1"/>
  <c r="M24" i="3"/>
  <c r="N24" i="3" s="1"/>
  <c r="K24" i="3"/>
  <c r="L24" i="3" s="1"/>
  <c r="I24" i="3"/>
  <c r="J24" i="3" s="1"/>
  <c r="G24" i="3"/>
  <c r="H24" i="3" s="1"/>
  <c r="E24" i="3"/>
  <c r="F24" i="3" s="1"/>
  <c r="Q23" i="3"/>
  <c r="R23" i="3" s="1"/>
  <c r="O23" i="3"/>
  <c r="P23" i="3" s="1"/>
  <c r="M23" i="3"/>
  <c r="N23" i="3" s="1"/>
  <c r="K23" i="3"/>
  <c r="L23" i="3" s="1"/>
  <c r="I23" i="3"/>
  <c r="J23" i="3" s="1"/>
  <c r="G23" i="3"/>
  <c r="H23" i="3" s="1"/>
  <c r="E23" i="3"/>
  <c r="F23" i="3" s="1"/>
  <c r="Q22" i="3"/>
  <c r="R22" i="3" s="1"/>
  <c r="O22" i="3"/>
  <c r="P22" i="3" s="1"/>
  <c r="M22" i="3"/>
  <c r="N22" i="3" s="1"/>
  <c r="L22" i="3"/>
  <c r="K22" i="3"/>
  <c r="I22" i="3"/>
  <c r="J22" i="3" s="1"/>
  <c r="G22" i="3"/>
  <c r="H22" i="3" s="1"/>
  <c r="E22" i="3"/>
  <c r="F22" i="3" s="1"/>
  <c r="Q21" i="3"/>
  <c r="R21" i="3" s="1"/>
  <c r="O21" i="3"/>
  <c r="P21" i="3" s="1"/>
  <c r="M21" i="3"/>
  <c r="N21" i="3" s="1"/>
  <c r="K21" i="3"/>
  <c r="L21" i="3" s="1"/>
  <c r="I21" i="3"/>
  <c r="J21" i="3" s="1"/>
  <c r="G21" i="3"/>
  <c r="H21" i="3" s="1"/>
  <c r="E21" i="3"/>
  <c r="F21" i="3" s="1"/>
  <c r="Q20" i="3"/>
  <c r="R20" i="3" s="1"/>
  <c r="O20" i="3"/>
  <c r="P20" i="3" s="1"/>
  <c r="M20" i="3"/>
  <c r="N20" i="3" s="1"/>
  <c r="K20" i="3"/>
  <c r="L20" i="3" s="1"/>
  <c r="I20" i="3"/>
  <c r="J20" i="3" s="1"/>
  <c r="G20" i="3"/>
  <c r="H20" i="3" s="1"/>
  <c r="E20" i="3"/>
  <c r="F20" i="3" s="1"/>
  <c r="Q19" i="3"/>
  <c r="R19" i="3" s="1"/>
  <c r="O19" i="3"/>
  <c r="P19" i="3" s="1"/>
  <c r="M19" i="3"/>
  <c r="N19" i="3" s="1"/>
  <c r="L19" i="3"/>
  <c r="K19" i="3"/>
  <c r="I19" i="3"/>
  <c r="J19" i="3" s="1"/>
  <c r="G19" i="3"/>
  <c r="H19" i="3" s="1"/>
  <c r="E19" i="3"/>
  <c r="F19" i="3" s="1"/>
  <c r="Q18" i="3"/>
  <c r="R18" i="3" s="1"/>
  <c r="O18" i="3"/>
  <c r="P18" i="3" s="1"/>
  <c r="M18" i="3"/>
  <c r="N18" i="3" s="1"/>
  <c r="K18" i="3"/>
  <c r="L18" i="3" s="1"/>
  <c r="I18" i="3"/>
  <c r="J18" i="3" s="1"/>
  <c r="G18" i="3"/>
  <c r="H18" i="3" s="1"/>
  <c r="E18" i="3"/>
  <c r="F18" i="3" s="1"/>
  <c r="Q17" i="3"/>
  <c r="R17" i="3" s="1"/>
  <c r="O17" i="3"/>
  <c r="P17" i="3" s="1"/>
  <c r="M17" i="3"/>
  <c r="N17" i="3" s="1"/>
  <c r="K17" i="3"/>
  <c r="L17" i="3" s="1"/>
  <c r="I17" i="3"/>
  <c r="J17" i="3" s="1"/>
  <c r="G17" i="3"/>
  <c r="H17" i="3" s="1"/>
  <c r="E17" i="3"/>
  <c r="F17" i="3" s="1"/>
  <c r="Q16" i="3"/>
  <c r="R16" i="3" s="1"/>
  <c r="O16" i="3"/>
  <c r="P16" i="3" s="1"/>
  <c r="M16" i="3"/>
  <c r="N16" i="3" s="1"/>
  <c r="L16" i="3"/>
  <c r="K16" i="3"/>
  <c r="I16" i="3"/>
  <c r="J16" i="3" s="1"/>
  <c r="G16" i="3"/>
  <c r="H16" i="3" s="1"/>
  <c r="E16" i="3"/>
  <c r="F16" i="3" s="1"/>
  <c r="Q15" i="3"/>
  <c r="R15" i="3" s="1"/>
  <c r="O15" i="3"/>
  <c r="P15" i="3" s="1"/>
  <c r="M15" i="3"/>
  <c r="N15" i="3" s="1"/>
  <c r="K15" i="3"/>
  <c r="L15" i="3" s="1"/>
  <c r="I15" i="3"/>
  <c r="J15" i="3" s="1"/>
  <c r="G15" i="3"/>
  <c r="H15" i="3" s="1"/>
  <c r="E15" i="3"/>
  <c r="F15" i="3" s="1"/>
  <c r="Q14" i="3"/>
  <c r="R14" i="3" s="1"/>
  <c r="O14" i="3"/>
  <c r="P14" i="3" s="1"/>
  <c r="M14" i="3"/>
  <c r="N14" i="3" s="1"/>
  <c r="K14" i="3"/>
  <c r="L14" i="3" s="1"/>
  <c r="I14" i="3"/>
  <c r="J14" i="3" s="1"/>
  <c r="G14" i="3"/>
  <c r="H14" i="3" s="1"/>
  <c r="E14" i="3"/>
  <c r="F14" i="3" s="1"/>
  <c r="Q13" i="3"/>
  <c r="R13" i="3" s="1"/>
  <c r="O13" i="3"/>
  <c r="P13" i="3" s="1"/>
  <c r="M13" i="3"/>
  <c r="N13" i="3" s="1"/>
  <c r="L13" i="3"/>
  <c r="K13" i="3"/>
  <c r="I13" i="3"/>
  <c r="J13" i="3" s="1"/>
  <c r="G13" i="3"/>
  <c r="H13" i="3" s="1"/>
  <c r="E13" i="3"/>
  <c r="F13" i="3" s="1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Q12" i="3"/>
  <c r="R12" i="3" s="1"/>
  <c r="O12" i="3"/>
  <c r="P12" i="3" s="1"/>
  <c r="M12" i="3"/>
  <c r="N12" i="3" s="1"/>
  <c r="K12" i="3"/>
  <c r="L12" i="3" s="1"/>
  <c r="I12" i="3"/>
  <c r="J12" i="3" s="1"/>
  <c r="G12" i="3"/>
  <c r="H12" i="3" s="1"/>
  <c r="E12" i="3"/>
  <c r="F12" i="3" s="1"/>
  <c r="R39" i="3" l="1"/>
  <c r="R41" i="3" s="1"/>
  <c r="S50" i="3"/>
  <c r="S76" i="3"/>
  <c r="S78" i="3"/>
  <c r="S53" i="3"/>
  <c r="S58" i="3"/>
  <c r="S60" i="3"/>
  <c r="S67" i="3"/>
  <c r="S74" i="3"/>
  <c r="S86" i="3"/>
  <c r="P39" i="3"/>
  <c r="P41" i="3" s="1"/>
  <c r="S88" i="3"/>
  <c r="J39" i="3"/>
  <c r="J41" i="3" s="1"/>
  <c r="S65" i="3"/>
  <c r="S72" i="3"/>
  <c r="S84" i="3"/>
  <c r="S79" i="3"/>
  <c r="S62" i="3"/>
  <c r="S69" i="3"/>
  <c r="S81" i="3"/>
  <c r="S48" i="3"/>
  <c r="S57" i="3"/>
  <c r="S64" i="3"/>
  <c r="S71" i="3"/>
  <c r="S83" i="3"/>
  <c r="S55" i="3"/>
  <c r="S52" i="3"/>
  <c r="S59" i="3"/>
  <c r="S73" i="3"/>
  <c r="S85" i="3"/>
  <c r="S54" i="3"/>
  <c r="S61" i="3"/>
  <c r="S68" i="3"/>
  <c r="S80" i="3"/>
  <c r="S49" i="3"/>
  <c r="S75" i="3"/>
  <c r="S87" i="3"/>
  <c r="S56" i="3"/>
  <c r="S63" i="3"/>
  <c r="O39" i="3"/>
  <c r="O41" i="3" s="1"/>
  <c r="S51" i="3"/>
  <c r="S77" i="3"/>
  <c r="S70" i="3"/>
  <c r="S82" i="3"/>
  <c r="S66" i="3"/>
  <c r="S13" i="3"/>
  <c r="S16" i="3"/>
  <c r="S19" i="3"/>
  <c r="S22" i="3"/>
  <c r="S25" i="3"/>
  <c r="S28" i="3"/>
  <c r="S31" i="3"/>
  <c r="S34" i="3"/>
  <c r="S37" i="3"/>
  <c r="S12" i="3"/>
  <c r="F39" i="3"/>
  <c r="H39" i="3"/>
  <c r="H41" i="3" s="1"/>
  <c r="S15" i="3"/>
  <c r="S18" i="3"/>
  <c r="S21" i="3"/>
  <c r="S24" i="3"/>
  <c r="S27" i="3"/>
  <c r="S30" i="3"/>
  <c r="S33" i="3"/>
  <c r="S36" i="3"/>
  <c r="S40" i="3"/>
  <c r="N39" i="3"/>
  <c r="N41" i="3" s="1"/>
  <c r="S14" i="3"/>
  <c r="S17" i="3"/>
  <c r="S20" i="3"/>
  <c r="S23" i="3"/>
  <c r="S26" i="3"/>
  <c r="S29" i="3"/>
  <c r="S32" i="3"/>
  <c r="S35" i="3"/>
  <c r="S38" i="3"/>
  <c r="I39" i="3"/>
  <c r="I41" i="3" s="1"/>
  <c r="S47" i="3"/>
  <c r="K39" i="3"/>
  <c r="M39" i="3"/>
  <c r="M41" i="3" s="1"/>
  <c r="E39" i="3"/>
  <c r="E41" i="3" s="1"/>
  <c r="Q39" i="3"/>
  <c r="Q41" i="3" s="1"/>
  <c r="G39" i="3"/>
  <c r="G41" i="3" s="1"/>
  <c r="F41" i="3" l="1"/>
  <c r="K41" i="3"/>
  <c r="L39" i="3"/>
  <c r="L41" i="3" s="1"/>
  <c r="S39" i="3" l="1"/>
  <c r="S41" i="3" s="1"/>
</calcChain>
</file>

<file path=xl/sharedStrings.xml><?xml version="1.0" encoding="utf-8"?>
<sst xmlns="http://schemas.openxmlformats.org/spreadsheetml/2006/main" count="167" uniqueCount="106">
  <si>
    <t>№ п/п</t>
  </si>
  <si>
    <t>код</t>
  </si>
  <si>
    <t>Наименование медицинской организации</t>
  </si>
  <si>
    <t>Компьютерная томография</t>
  </si>
  <si>
    <t>Магнитно резонансная томография</t>
  </si>
  <si>
    <t>Ультразвуковые исследования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</si>
  <si>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</si>
  <si>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</si>
  <si>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 с целью выявления онкологических заболеваний</t>
  </si>
  <si>
    <t>Тестирование на выявление новой коронавирусной инфекции ( COVID-19)</t>
  </si>
  <si>
    <t>Объём финансовых средств, 
тыс. руб.</t>
  </si>
  <si>
    <t>Количество услуг</t>
  </si>
  <si>
    <t>Объём финансовых средств, тыс. руб.</t>
  </si>
  <si>
    <t>ГБУЗ КО "Центральная городская клиническая больница"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</si>
  <si>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</si>
  <si>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</si>
  <si>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</si>
  <si>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</si>
  <si>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"Городская детская поликлиника 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</si>
  <si>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</si>
  <si>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</si>
  <si>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</si>
  <si>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</si>
  <si>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</si>
  <si>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</si>
  <si>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</si>
  <si>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</si>
  <si>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</si>
  <si>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 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</si>
  <si>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</si>
  <si>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</si>
  <si>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</si>
  <si>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</si>
  <si>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</si>
  <si>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</si>
  <si>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</si>
  <si>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</si>
  <si>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</si>
  <si>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ФГБУ "1409 Военно-морской клинический госпиталь" МО РФ</t>
  </si>
  <si>
    <t>ЧУЗ "РЖД-МЕДИЦИНА" г.Калининград</t>
  </si>
  <si>
    <t>ИТОГО:</t>
  </si>
  <si>
    <t>неприкрепленные к МО</t>
  </si>
  <si>
    <t>Итого по Терпрогр.:</t>
  </si>
  <si>
    <t>ГБУЗ "Областная клиническая больница КО"</t>
  </si>
  <si>
    <t>ГБУЗ "Детская областная больница КО"</t>
  </si>
  <si>
    <t>ГБУЗ "Инфекционная больница КО"</t>
  </si>
  <si>
    <t xml:space="preserve">ГБУЗ "Центр специализированных видов медицинской помощи КО" </t>
  </si>
  <si>
    <t>ГБУЗ КО "Городская клиническая больница скорой медицинской помощи"</t>
  </si>
  <si>
    <t>ГБУЗ КО "Городская детская поликлиника"</t>
  </si>
  <si>
    <t>ФГБУ "Федеральный центр высоких медицинских технологий" МЗ РФ</t>
  </si>
  <si>
    <t>ЗАО "СЗ Центр доказательной медицины" (г.Санкт-Петербург)</t>
  </si>
  <si>
    <t>ООО "МРТ-Эксперт Калининград"</t>
  </si>
  <si>
    <t>ООО "ЛДЦ Международного института биологических систем - Калининград"</t>
  </si>
  <si>
    <t>ООО "НМЦ клинической лабораторной диагностики Ситилаб"</t>
  </si>
  <si>
    <t>ГБУЗ -</t>
  </si>
  <si>
    <t>Государственное бюджетное учреждение здравоохранения</t>
  </si>
  <si>
    <t>ЗАО -</t>
  </si>
  <si>
    <t>Закрытое акционерное общество</t>
  </si>
  <si>
    <t>ФГБУ -</t>
  </si>
  <si>
    <t xml:space="preserve">Федеральное государственное бюджетное учреждение </t>
  </si>
  <si>
    <t xml:space="preserve">КО - </t>
  </si>
  <si>
    <t>Калининградская область</t>
  </si>
  <si>
    <t>СЗ-</t>
  </si>
  <si>
    <t>Северо-западный</t>
  </si>
  <si>
    <t>ЦРБ-</t>
  </si>
  <si>
    <t>Центральная районная больница</t>
  </si>
  <si>
    <t xml:space="preserve">МО - </t>
  </si>
  <si>
    <t>Министерство обороны</t>
  </si>
  <si>
    <t>ЦГБ-</t>
  </si>
  <si>
    <t>Центральная городская больница</t>
  </si>
  <si>
    <t xml:space="preserve">МЗ - </t>
  </si>
  <si>
    <t>Министерство здравоохранения</t>
  </si>
  <si>
    <t xml:space="preserve">ЧУЗ - </t>
  </si>
  <si>
    <t>Частное учреждение здравоохранения</t>
  </si>
  <si>
    <t>РФ -</t>
  </si>
  <si>
    <t>Российская Федерация</t>
  </si>
  <si>
    <t>РЖД-</t>
  </si>
  <si>
    <t>Российские железные дороги</t>
  </si>
  <si>
    <t>ФГАОУ ВО -</t>
  </si>
  <si>
    <t>Федеральное государственное автономное образовательное учреждение высшего образования</t>
  </si>
  <si>
    <t xml:space="preserve">ООО - </t>
  </si>
  <si>
    <t>Общество с ограниченной ответственностью</t>
  </si>
  <si>
    <t xml:space="preserve">ЛДЦ - </t>
  </si>
  <si>
    <t>Лечебно диагностический центр</t>
  </si>
  <si>
    <t>Объем диагностических (лабораторных) исследований и объем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организаций-фондодержателей на 2023 год</t>
  </si>
  <si>
    <t xml:space="preserve">Объем диагностических (лабораторных) исследований и объем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организаций, выполняющих исследования, на 2023 год 
</t>
  </si>
  <si>
    <t>ООО "СПЕКТР КАЛИНИНГРАД"</t>
  </si>
  <si>
    <t xml:space="preserve">НМЦ - </t>
  </si>
  <si>
    <t>ООО "КЛИНИКА "ДОБРЫЙ ДОКТОРЪ"</t>
  </si>
  <si>
    <t>ООО "ОНКОЛОГИЧЕСКИЙ НАУЧНЫЙ ЦЕНТР"</t>
  </si>
  <si>
    <t>ООО "ВИТАЛАБ"</t>
  </si>
  <si>
    <t>ООО "НПФ "ХЕЛИКС"</t>
  </si>
  <si>
    <t>ООО "Медицинский центр "ВиоМар"</t>
  </si>
  <si>
    <t xml:space="preserve">НПФ - </t>
  </si>
  <si>
    <t>Научно-производственная фирма</t>
  </si>
  <si>
    <t>Научно-методический центр</t>
  </si>
  <si>
    <t>Приложение № 1.1.1</t>
  </si>
  <si>
    <t xml:space="preserve"> к протоколу № 14 заседания Комиссии</t>
  </si>
  <si>
    <t>от 30 декабря 2022 года</t>
  </si>
  <si>
    <t>ГБУЗ КО "Гурьевская ЦРБ"</t>
  </si>
  <si>
    <t>Численность застрахованных на 01.01.2022 г.</t>
  </si>
  <si>
    <t>(с изменениями от 28.02.2023 г., 28.04.2023 г.)</t>
  </si>
  <si>
    <t>(от 28.04.2023 г.)</t>
  </si>
  <si>
    <t>к Выписке из Протокола</t>
  </si>
  <si>
    <t>заседания Комиссии № 5 от 28.04.2023 года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</si>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</sst>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0000"/>
    <numFmt numFmtId="168" formatCode="_-* #,##0.00\ _₽_-;\-* #,##0.0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8" tint="-0.249977111117893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9" tint="-0.24997711111789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4" fillId="0" borderId="0"/>
  </cellStyleXfs>
  <cellXfs count="9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0" fontId="2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3" fontId="6" fillId="0" borderId="2" xfId="0" applyNumberFormat="1" applyFont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right" vertical="center"/>
    </xf>
    <xf numFmtId="166" fontId="6" fillId="0" borderId="2" xfId="1" applyNumberFormat="1" applyFont="1" applyFill="1" applyBorder="1" applyAlignment="1">
      <alignment horizontal="center" vertical="center"/>
    </xf>
    <xf numFmtId="165" fontId="2" fillId="0" borderId="0" xfId="1" applyFont="1" applyFill="1" applyAlignment="1">
      <alignment vertical="top"/>
    </xf>
    <xf numFmtId="0" fontId="2" fillId="0" borderId="2" xfId="0" applyFont="1" applyBorder="1" applyAlignment="1">
      <alignment horizontal="justify" vertical="top" wrapText="1"/>
    </xf>
    <xf numFmtId="164" fontId="6" fillId="0" borderId="2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3" fontId="8" fillId="0" borderId="2" xfId="0" applyNumberFormat="1" applyFont="1" applyBorder="1" applyAlignment="1">
      <alignment horizontal="center" vertical="center"/>
    </xf>
    <xf numFmtId="166" fontId="8" fillId="0" borderId="2" xfId="1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justify" vertical="top" wrapText="1"/>
    </xf>
    <xf numFmtId="4" fontId="7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top"/>
    </xf>
    <xf numFmtId="3" fontId="7" fillId="0" borderId="0" xfId="0" applyNumberFormat="1" applyFont="1" applyAlignment="1">
      <alignment horizontal="center" vertical="top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164" fontId="10" fillId="0" borderId="0" xfId="1" applyNumberFormat="1" applyFont="1" applyFill="1" applyBorder="1" applyAlignment="1">
      <alignment horizontal="center" vertical="top"/>
    </xf>
    <xf numFmtId="3" fontId="10" fillId="0" borderId="0" xfId="0" applyNumberFormat="1" applyFont="1" applyAlignment="1">
      <alignment horizontal="center" vertical="top"/>
    </xf>
    <xf numFmtId="166" fontId="10" fillId="0" borderId="0" xfId="1" applyNumberFormat="1" applyFont="1" applyFill="1" applyBorder="1" applyAlignment="1">
      <alignment horizontal="center" vertical="top"/>
    </xf>
    <xf numFmtId="164" fontId="11" fillId="0" borderId="0" xfId="1" applyNumberFormat="1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12" fillId="0" borderId="0" xfId="0" applyFont="1" applyAlignment="1">
      <alignment vertical="top"/>
    </xf>
    <xf numFmtId="2" fontId="12" fillId="0" borderId="0" xfId="0" applyNumberFormat="1" applyFont="1" applyAlignment="1">
      <alignment vertical="top"/>
    </xf>
    <xf numFmtId="167" fontId="7" fillId="0" borderId="0" xfId="0" applyNumberFormat="1" applyFont="1" applyAlignment="1">
      <alignment vertical="top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0" fontId="15" fillId="0" borderId="0" xfId="2" applyFont="1" applyAlignment="1">
      <alignment vertical="top"/>
    </xf>
    <xf numFmtId="164" fontId="15" fillId="0" borderId="0" xfId="2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4" fontId="16" fillId="0" borderId="0" xfId="0" applyNumberFormat="1" applyFont="1" applyAlignment="1">
      <alignment horizontal="left" vertical="top"/>
    </xf>
    <xf numFmtId="0" fontId="16" fillId="0" borderId="0" xfId="0" applyFont="1" applyAlignment="1">
      <alignment vertical="top"/>
    </xf>
    <xf numFmtId="164" fontId="15" fillId="0" borderId="0" xfId="2" applyNumberFormat="1" applyFont="1" applyAlignment="1">
      <alignment horizontal="left" vertical="center"/>
    </xf>
    <xf numFmtId="0" fontId="15" fillId="0" borderId="0" xfId="2" applyFont="1" applyAlignment="1">
      <alignment vertical="center"/>
    </xf>
    <xf numFmtId="168" fontId="17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top" wrapText="1"/>
    </xf>
    <xf numFmtId="3" fontId="7" fillId="0" borderId="2" xfId="0" applyNumberFormat="1" applyFont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166" fontId="2" fillId="0" borderId="2" xfId="1" applyNumberFormat="1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/>
    </xf>
    <xf numFmtId="164" fontId="6" fillId="0" borderId="2" xfId="1" applyNumberFormat="1" applyFont="1" applyFill="1" applyBorder="1" applyAlignment="1">
      <alignment vertical="center"/>
    </xf>
    <xf numFmtId="166" fontId="6" fillId="0" borderId="2" xfId="1" applyNumberFormat="1" applyFont="1" applyFill="1" applyBorder="1" applyAlignment="1">
      <alignment vertical="center"/>
    </xf>
    <xf numFmtId="166" fontId="6" fillId="0" borderId="2" xfId="1" applyNumberFormat="1" applyFont="1" applyBorder="1" applyAlignment="1">
      <alignment vertical="center" wrapText="1"/>
    </xf>
    <xf numFmtId="166" fontId="4" fillId="0" borderId="2" xfId="1" applyNumberFormat="1" applyFont="1" applyBorder="1" applyAlignment="1">
      <alignment vertical="center" wrapText="1"/>
    </xf>
    <xf numFmtId="3" fontId="8" fillId="0" borderId="2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3" fontId="8" fillId="0" borderId="2" xfId="0" applyNumberFormat="1" applyFont="1" applyBorder="1" applyAlignment="1">
      <alignment vertical="center"/>
    </xf>
    <xf numFmtId="166" fontId="8" fillId="0" borderId="2" xfId="1" applyNumberFormat="1" applyFont="1" applyFill="1" applyBorder="1" applyAlignment="1">
      <alignment vertical="center"/>
    </xf>
    <xf numFmtId="166" fontId="9" fillId="0" borderId="2" xfId="1" applyNumberFormat="1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vertical="top"/>
    </xf>
    <xf numFmtId="0" fontId="19" fillId="2" borderId="2" xfId="0" applyFont="1" applyFill="1" applyBorder="1" applyAlignment="1">
      <alignment vertical="top"/>
    </xf>
    <xf numFmtId="166" fontId="19" fillId="2" borderId="2" xfId="1" applyNumberFormat="1" applyFont="1" applyFill="1" applyBorder="1" applyAlignment="1">
      <alignment vertical="center"/>
    </xf>
    <xf numFmtId="3" fontId="19" fillId="2" borderId="2" xfId="1" applyNumberFormat="1" applyFont="1" applyFill="1" applyBorder="1" applyAlignment="1">
      <alignment vertical="center"/>
    </xf>
    <xf numFmtId="164" fontId="19" fillId="2" borderId="2" xfId="1" applyNumberFormat="1" applyFont="1" applyFill="1" applyBorder="1" applyAlignment="1">
      <alignment vertical="center"/>
    </xf>
    <xf numFmtId="3" fontId="19" fillId="2" borderId="2" xfId="0" applyNumberFormat="1" applyFont="1" applyFill="1" applyBorder="1" applyAlignment="1">
      <alignment vertical="center"/>
    </xf>
    <xf numFmtId="164" fontId="19" fillId="2" borderId="2" xfId="0" applyNumberFormat="1" applyFont="1" applyFill="1" applyBorder="1" applyAlignment="1">
      <alignment vertical="center"/>
    </xf>
    <xf numFmtId="4" fontId="20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vertical="top"/>
    </xf>
    <xf numFmtId="4" fontId="7" fillId="0" borderId="0" xfId="0" applyNumberFormat="1" applyFont="1" applyAlignment="1">
      <alignment vertical="top"/>
    </xf>
    <xf numFmtId="0" fontId="20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4" xfId="2" xr:uid="{67162C22-BA8B-44D0-9543-14BE6B175EA1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65279-731F-4A2A-9996-E3F98D8C3989}">
  <sheetPr>
    <pageSetUpPr fitToPage="1"/>
  </sheetPr>
  <dimension ref="A1:V98"/>
  <sheetViews>
    <sheetView tabSelected="1" view="pageBreakPreview" zoomScale="70" zoomScaleNormal="70" zoomScaleSheetLayoutView="70" workbookViewId="0">
      <selection activeCell="J64" sqref="J64"/>
    </sheetView>
  </sheetViews>
  <sheetFormatPr defaultColWidth="9.140625" defaultRowHeight="15.75" x14ac:dyDescent="0.25"/>
  <cols>
    <col min="1" max="1" width="8" style="1" bestFit="1" customWidth="1"/>
    <col min="2" max="2" width="11.140625" style="1" customWidth="1"/>
    <col min="3" max="3" width="41" style="1" customWidth="1"/>
    <col min="4" max="4" width="16.28515625" style="1" hidden="1" customWidth="1"/>
    <col min="5" max="5" width="14.28515625" style="2" customWidth="1"/>
    <col min="6" max="6" width="18.42578125" style="3" customWidth="1"/>
    <col min="7" max="7" width="13.5703125" style="2" customWidth="1"/>
    <col min="8" max="8" width="16.85546875" style="3" customWidth="1"/>
    <col min="9" max="9" width="13.5703125" style="2" customWidth="1"/>
    <col min="10" max="10" width="14.7109375" style="3" customWidth="1"/>
    <col min="11" max="11" width="13.85546875" style="2" customWidth="1"/>
    <col min="12" max="12" width="15" style="3" customWidth="1"/>
    <col min="13" max="13" width="14" style="2" customWidth="1"/>
    <col min="14" max="14" width="16.85546875" style="3" customWidth="1"/>
    <col min="15" max="15" width="13.5703125" style="2" customWidth="1"/>
    <col min="16" max="16" width="17.42578125" style="3" customWidth="1"/>
    <col min="17" max="17" width="13.140625" style="2" customWidth="1"/>
    <col min="18" max="18" width="15" style="3" customWidth="1"/>
    <col min="19" max="19" width="15.5703125" style="3" customWidth="1"/>
    <col min="20" max="20" width="16.85546875" style="2" customWidth="1"/>
    <col min="21" max="21" width="14.42578125" style="2" customWidth="1"/>
    <col min="22" max="27" width="10.5703125" style="2" bestFit="1" customWidth="1"/>
    <col min="28" max="16384" width="9.140625" style="2"/>
  </cols>
  <sheetData>
    <row r="1" spans="1:22" x14ac:dyDescent="0.25">
      <c r="S1" s="55" t="s">
        <v>105</v>
      </c>
    </row>
    <row r="2" spans="1:22" x14ac:dyDescent="0.25">
      <c r="S2" s="55" t="s">
        <v>103</v>
      </c>
    </row>
    <row r="3" spans="1:22" x14ac:dyDescent="0.25">
      <c r="S3" s="55" t="s">
        <v>104</v>
      </c>
    </row>
    <row r="4" spans="1:22" x14ac:dyDescent="0.25">
      <c r="S4" s="55"/>
    </row>
    <row r="5" spans="1:22" x14ac:dyDescent="0.25">
      <c r="S5" s="55" t="s">
        <v>96</v>
      </c>
    </row>
    <row r="6" spans="1:22" x14ac:dyDescent="0.25">
      <c r="S6" s="55" t="s">
        <v>97</v>
      </c>
    </row>
    <row r="7" spans="1:22" x14ac:dyDescent="0.25">
      <c r="S7" s="55" t="s">
        <v>98</v>
      </c>
    </row>
    <row r="8" spans="1:22" ht="39.75" customHeight="1" x14ac:dyDescent="0.3">
      <c r="A8" s="83" t="s">
        <v>84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</row>
    <row r="9" spans="1:22" s="4" customFormat="1" ht="21" customHeight="1" x14ac:dyDescent="0.25">
      <c r="A9" s="84" t="s">
        <v>102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</row>
    <row r="10" spans="1:22" s="1" customFormat="1" ht="60" customHeight="1" x14ac:dyDescent="0.25">
      <c r="A10" s="85" t="s">
        <v>0</v>
      </c>
      <c r="B10" s="86" t="s">
        <v>1</v>
      </c>
      <c r="C10" s="85" t="s">
        <v>2</v>
      </c>
      <c r="D10" s="86" t="s">
        <v>100</v>
      </c>
      <c r="E10" s="89" t="s">
        <v>3</v>
      </c>
      <c r="F10" s="90"/>
      <c r="G10" s="91" t="s">
        <v>4</v>
      </c>
      <c r="H10" s="92"/>
      <c r="I10" s="91" t="s">
        <v>5</v>
      </c>
      <c r="J10" s="92"/>
      <c r="K10" s="91" t="s">
        <v>6</v>
      </c>
      <c r="L10" s="92"/>
      <c r="M10" s="91" t="s">
        <v>7</v>
      </c>
      <c r="N10" s="92"/>
      <c r="O10" s="91" t="s">
        <v>8</v>
      </c>
      <c r="P10" s="92"/>
      <c r="Q10" s="91" t="s">
        <v>9</v>
      </c>
      <c r="R10" s="92"/>
      <c r="S10" s="93" t="s">
        <v>10</v>
      </c>
    </row>
    <row r="11" spans="1:22" s="1" customFormat="1" ht="72.75" customHeight="1" x14ac:dyDescent="0.25">
      <c r="A11" s="85"/>
      <c r="B11" s="87"/>
      <c r="C11" s="85"/>
      <c r="D11" s="88"/>
      <c r="E11" s="5" t="s">
        <v>11</v>
      </c>
      <c r="F11" s="6" t="s">
        <v>12</v>
      </c>
      <c r="G11" s="5" t="s">
        <v>11</v>
      </c>
      <c r="H11" s="6" t="s">
        <v>12</v>
      </c>
      <c r="I11" s="5" t="s">
        <v>11</v>
      </c>
      <c r="J11" s="6" t="s">
        <v>12</v>
      </c>
      <c r="K11" s="5" t="s">
        <v>11</v>
      </c>
      <c r="L11" s="6" t="s">
        <v>12</v>
      </c>
      <c r="M11" s="5" t="s">
        <v>11</v>
      </c>
      <c r="N11" s="6" t="s">
        <v>12</v>
      </c>
      <c r="O11" s="5" t="s">
        <v>11</v>
      </c>
      <c r="P11" s="6" t="s">
        <v>12</v>
      </c>
      <c r="Q11" s="5" t="s">
        <v>11</v>
      </c>
      <c r="R11" s="6" t="s">
        <v>12</v>
      </c>
      <c r="S11" s="93"/>
    </row>
    <row r="12" spans="1:22" ht="32.25" customHeight="1" x14ac:dyDescent="0.25">
      <c r="A12" s="7">
        <v>1</v>
      </c>
      <c r="B12" s="8">
        <v>390440</v>
      </c>
      <c r="C12" s="9" t="s">
        <v>13</v>
      </c>
      <c r="D12" s="61">
        <v>96302</v>
      </c>
      <c r="E12" s="62">
        <f>ROUND(D12*0.048062,1)</f>
        <v>4628.5</v>
      </c>
      <c r="F12" s="63">
        <f>ROUND(E12*2692.1/1000,2)</f>
        <v>12460.38</v>
      </c>
      <c r="G12" s="62">
        <f>ROUND(D12*0.017313,1)</f>
        <v>1667.3</v>
      </c>
      <c r="H12" s="63">
        <f>ROUND(G12*3675.9/1000,2)</f>
        <v>6128.83</v>
      </c>
      <c r="I12" s="62">
        <f>ROUND(D12*0.090371,1)</f>
        <v>8702.9</v>
      </c>
      <c r="J12" s="63">
        <f>ROUND(I12*543.6/1000,2)</f>
        <v>4730.8999999999996</v>
      </c>
      <c r="K12" s="62">
        <f>ROUND(D12*0.029446,0)</f>
        <v>2836</v>
      </c>
      <c r="L12" s="63">
        <f>ROUND(K12*996.8/1000,2)</f>
        <v>2826.92</v>
      </c>
      <c r="M12" s="62">
        <f>ROUND(D12*0.000974,0)</f>
        <v>94</v>
      </c>
      <c r="N12" s="63">
        <f>ROUND(M12*8371.1/1000,2)</f>
        <v>786.88</v>
      </c>
      <c r="O12" s="62">
        <f>ROUND(D12*0.01321,0)</f>
        <v>1272</v>
      </c>
      <c r="P12" s="63">
        <f>ROUND(O12*2064.5/1000,2)</f>
        <v>2626.04</v>
      </c>
      <c r="Q12" s="64">
        <f>D12*0.275507</f>
        <v>26531.875113999999</v>
      </c>
      <c r="R12" s="63">
        <f>ROUND(Q12*399.6/1000,2)</f>
        <v>10602.14</v>
      </c>
      <c r="S12" s="63">
        <f>ROUND(F12+H12+J12+L12+N12+P12+R12,2)</f>
        <v>40162.089999999997</v>
      </c>
      <c r="V12" s="13"/>
    </row>
    <row r="13" spans="1:22" x14ac:dyDescent="0.25">
      <c r="A13" s="7">
        <f>A12+1</f>
        <v>2</v>
      </c>
      <c r="B13" s="8">
        <v>390100</v>
      </c>
      <c r="C13" s="14" t="s">
        <v>14</v>
      </c>
      <c r="D13" s="61">
        <v>76983</v>
      </c>
      <c r="E13" s="62">
        <f t="shared" ref="E13:E38" si="0">ROUND(D13*0.048062,1)</f>
        <v>3700</v>
      </c>
      <c r="F13" s="63">
        <f t="shared" ref="F13:F38" si="1">ROUND(E13*2692.1/1000,2)</f>
        <v>9960.77</v>
      </c>
      <c r="G13" s="62">
        <f t="shared" ref="G13:G38" si="2">ROUND(D13*0.017313,1)</f>
        <v>1332.8</v>
      </c>
      <c r="H13" s="63">
        <f t="shared" ref="H13:H38" si="3">ROUND(G13*3675.9/1000,2)</f>
        <v>4899.24</v>
      </c>
      <c r="I13" s="62">
        <f t="shared" ref="I13:I40" si="4">ROUND(D13*0.090371,1)</f>
        <v>6957</v>
      </c>
      <c r="J13" s="63">
        <f t="shared" ref="J13:J38" si="5">ROUND(I13*543.6/1000,2)</f>
        <v>3781.83</v>
      </c>
      <c r="K13" s="62">
        <f t="shared" ref="K13:K40" si="6">ROUND(D13*0.029446,0)</f>
        <v>2267</v>
      </c>
      <c r="L13" s="63">
        <f t="shared" ref="L13:L40" si="7">ROUND(K13*996.8/1000,2)</f>
        <v>2259.75</v>
      </c>
      <c r="M13" s="62">
        <f t="shared" ref="M13:M38" si="8">ROUND(D13*0.000974,0)</f>
        <v>75</v>
      </c>
      <c r="N13" s="63">
        <f t="shared" ref="N13:N38" si="9">ROUND(M13*8371.1/1000,2)</f>
        <v>627.83000000000004</v>
      </c>
      <c r="O13" s="62">
        <f t="shared" ref="O13:O38" si="10">ROUND(D13*0.01321,0)</f>
        <v>1017</v>
      </c>
      <c r="P13" s="63">
        <f t="shared" ref="P13:P38" si="11">ROUND(O13*2064.5/1000,2)</f>
        <v>2099.6</v>
      </c>
      <c r="Q13" s="64">
        <f t="shared" ref="Q13:Q38" si="12">D13*0.275507</f>
        <v>21209.355381000001</v>
      </c>
      <c r="R13" s="63">
        <f t="shared" ref="R13:R40" si="13">ROUND(Q13*399.6/1000,2)</f>
        <v>8475.26</v>
      </c>
      <c r="S13" s="63">
        <f t="shared" ref="S13:S40" si="14">F13+H13+J13+L13+N13+P13+R13</f>
        <v>32104.28</v>
      </c>
    </row>
    <row r="14" spans="1:22" x14ac:dyDescent="0.25">
      <c r="A14" s="7">
        <f t="shared" ref="A14:A38" si="15">A13+1</f>
        <v>3</v>
      </c>
      <c r="B14" s="8">
        <v>390090</v>
      </c>
      <c r="C14" s="14" t="s">
        <v>15</v>
      </c>
      <c r="D14" s="61">
        <v>76110</v>
      </c>
      <c r="E14" s="62">
        <f t="shared" si="0"/>
        <v>3658</v>
      </c>
      <c r="F14" s="63">
        <f t="shared" si="1"/>
        <v>9847.7000000000007</v>
      </c>
      <c r="G14" s="62">
        <f t="shared" si="2"/>
        <v>1317.7</v>
      </c>
      <c r="H14" s="63">
        <f t="shared" si="3"/>
        <v>4843.7299999999996</v>
      </c>
      <c r="I14" s="62">
        <f t="shared" si="4"/>
        <v>6878.1</v>
      </c>
      <c r="J14" s="63">
        <f t="shared" si="5"/>
        <v>3738.94</v>
      </c>
      <c r="K14" s="62">
        <f t="shared" si="6"/>
        <v>2241</v>
      </c>
      <c r="L14" s="63">
        <f t="shared" si="7"/>
        <v>2233.83</v>
      </c>
      <c r="M14" s="62">
        <f t="shared" si="8"/>
        <v>74</v>
      </c>
      <c r="N14" s="63">
        <f t="shared" si="9"/>
        <v>619.46</v>
      </c>
      <c r="O14" s="62">
        <f t="shared" si="10"/>
        <v>1005</v>
      </c>
      <c r="P14" s="63">
        <f t="shared" si="11"/>
        <v>2074.8200000000002</v>
      </c>
      <c r="Q14" s="64">
        <f t="shared" si="12"/>
        <v>20968.837770000002</v>
      </c>
      <c r="R14" s="63">
        <f t="shared" si="13"/>
        <v>8379.15</v>
      </c>
      <c r="S14" s="63">
        <f t="shared" si="14"/>
        <v>31737.629999999997</v>
      </c>
    </row>
    <row r="15" spans="1:22" x14ac:dyDescent="0.25">
      <c r="A15" s="7">
        <f t="shared" si="15"/>
        <v>4</v>
      </c>
      <c r="B15" s="8">
        <v>390400</v>
      </c>
      <c r="C15" s="14" t="s">
        <v>16</v>
      </c>
      <c r="D15" s="61">
        <v>164428</v>
      </c>
      <c r="E15" s="62">
        <f t="shared" si="0"/>
        <v>7902.7</v>
      </c>
      <c r="F15" s="63">
        <f t="shared" si="1"/>
        <v>21274.86</v>
      </c>
      <c r="G15" s="62">
        <f t="shared" si="2"/>
        <v>2846.7</v>
      </c>
      <c r="H15" s="63">
        <f t="shared" si="3"/>
        <v>10464.18</v>
      </c>
      <c r="I15" s="62">
        <f t="shared" si="4"/>
        <v>14859.5</v>
      </c>
      <c r="J15" s="63">
        <f t="shared" si="5"/>
        <v>8077.62</v>
      </c>
      <c r="K15" s="62">
        <f t="shared" si="6"/>
        <v>4842</v>
      </c>
      <c r="L15" s="63">
        <f t="shared" si="7"/>
        <v>4826.51</v>
      </c>
      <c r="M15" s="62">
        <f t="shared" si="8"/>
        <v>160</v>
      </c>
      <c r="N15" s="63">
        <f t="shared" si="9"/>
        <v>1339.38</v>
      </c>
      <c r="O15" s="62">
        <f t="shared" si="10"/>
        <v>2172</v>
      </c>
      <c r="P15" s="63">
        <f t="shared" si="11"/>
        <v>4484.09</v>
      </c>
      <c r="Q15" s="64">
        <f t="shared" si="12"/>
        <v>45301.064996000001</v>
      </c>
      <c r="R15" s="63">
        <f t="shared" si="13"/>
        <v>18102.310000000001</v>
      </c>
      <c r="S15" s="63">
        <f t="shared" si="14"/>
        <v>68568.95</v>
      </c>
    </row>
    <row r="16" spans="1:22" ht="31.5" x14ac:dyDescent="0.25">
      <c r="A16" s="7">
        <f t="shared" si="15"/>
        <v>5</v>
      </c>
      <c r="B16" s="8">
        <v>390110</v>
      </c>
      <c r="C16" s="14" t="s">
        <v>17</v>
      </c>
      <c r="D16" s="61">
        <v>12343</v>
      </c>
      <c r="E16" s="62">
        <f t="shared" si="0"/>
        <v>593.20000000000005</v>
      </c>
      <c r="F16" s="63">
        <f t="shared" si="1"/>
        <v>1596.95</v>
      </c>
      <c r="G16" s="62">
        <f t="shared" si="2"/>
        <v>213.7</v>
      </c>
      <c r="H16" s="63">
        <f t="shared" si="3"/>
        <v>785.54</v>
      </c>
      <c r="I16" s="62">
        <f t="shared" si="4"/>
        <v>1115.4000000000001</v>
      </c>
      <c r="J16" s="63">
        <f t="shared" si="5"/>
        <v>606.33000000000004</v>
      </c>
      <c r="K16" s="62">
        <f t="shared" si="6"/>
        <v>363</v>
      </c>
      <c r="L16" s="63">
        <f t="shared" si="7"/>
        <v>361.84</v>
      </c>
      <c r="M16" s="62">
        <f t="shared" si="8"/>
        <v>12</v>
      </c>
      <c r="N16" s="63">
        <f t="shared" si="9"/>
        <v>100.45</v>
      </c>
      <c r="O16" s="62">
        <f t="shared" si="10"/>
        <v>163</v>
      </c>
      <c r="P16" s="63">
        <f t="shared" si="11"/>
        <v>336.51</v>
      </c>
      <c r="Q16" s="64">
        <f t="shared" si="12"/>
        <v>3400.5829010000002</v>
      </c>
      <c r="R16" s="63">
        <f t="shared" si="13"/>
        <v>1358.87</v>
      </c>
      <c r="S16" s="63">
        <f t="shared" si="14"/>
        <v>5146.49</v>
      </c>
    </row>
    <row r="17" spans="1:19" ht="31.5" customHeight="1" x14ac:dyDescent="0.25">
      <c r="A17" s="7">
        <f t="shared" si="15"/>
        <v>6</v>
      </c>
      <c r="B17" s="8">
        <v>390890</v>
      </c>
      <c r="C17" s="9" t="s">
        <v>18</v>
      </c>
      <c r="D17" s="61">
        <v>117135</v>
      </c>
      <c r="E17" s="62">
        <f t="shared" si="0"/>
        <v>5629.7</v>
      </c>
      <c r="F17" s="63">
        <f t="shared" si="1"/>
        <v>15155.72</v>
      </c>
      <c r="G17" s="62">
        <f t="shared" si="2"/>
        <v>2028</v>
      </c>
      <c r="H17" s="63">
        <f t="shared" si="3"/>
        <v>7454.73</v>
      </c>
      <c r="I17" s="62">
        <f t="shared" si="4"/>
        <v>10585.6</v>
      </c>
      <c r="J17" s="63">
        <f t="shared" si="5"/>
        <v>5754.33</v>
      </c>
      <c r="K17" s="62">
        <f t="shared" si="6"/>
        <v>3449</v>
      </c>
      <c r="L17" s="63">
        <f t="shared" si="7"/>
        <v>3437.96</v>
      </c>
      <c r="M17" s="62">
        <f t="shared" si="8"/>
        <v>114</v>
      </c>
      <c r="N17" s="63">
        <f t="shared" si="9"/>
        <v>954.31</v>
      </c>
      <c r="O17" s="62">
        <f t="shared" si="10"/>
        <v>1547</v>
      </c>
      <c r="P17" s="63">
        <f t="shared" si="11"/>
        <v>3193.78</v>
      </c>
      <c r="Q17" s="64">
        <f t="shared" si="12"/>
        <v>32271.512445</v>
      </c>
      <c r="R17" s="63">
        <f t="shared" si="13"/>
        <v>12895.7</v>
      </c>
      <c r="S17" s="63">
        <f t="shared" si="14"/>
        <v>48846.53</v>
      </c>
    </row>
    <row r="18" spans="1:19" x14ac:dyDescent="0.25">
      <c r="A18" s="7">
        <f t="shared" si="15"/>
        <v>7</v>
      </c>
      <c r="B18" s="8">
        <v>390200</v>
      </c>
      <c r="C18" s="14" t="s">
        <v>19</v>
      </c>
      <c r="D18" s="61">
        <v>24707</v>
      </c>
      <c r="E18" s="62">
        <f t="shared" si="0"/>
        <v>1187.5</v>
      </c>
      <c r="F18" s="63">
        <f t="shared" si="1"/>
        <v>3196.87</v>
      </c>
      <c r="G18" s="62">
        <f t="shared" si="2"/>
        <v>427.8</v>
      </c>
      <c r="H18" s="63">
        <f t="shared" si="3"/>
        <v>1572.55</v>
      </c>
      <c r="I18" s="62">
        <f t="shared" si="4"/>
        <v>2232.8000000000002</v>
      </c>
      <c r="J18" s="63">
        <f t="shared" si="5"/>
        <v>1213.75</v>
      </c>
      <c r="K18" s="62">
        <f t="shared" si="6"/>
        <v>728</v>
      </c>
      <c r="L18" s="63">
        <f t="shared" si="7"/>
        <v>725.67</v>
      </c>
      <c r="M18" s="62">
        <f t="shared" si="8"/>
        <v>24</v>
      </c>
      <c r="N18" s="63">
        <f t="shared" si="9"/>
        <v>200.91</v>
      </c>
      <c r="O18" s="62">
        <f t="shared" si="10"/>
        <v>326</v>
      </c>
      <c r="P18" s="63">
        <f t="shared" si="11"/>
        <v>673.03</v>
      </c>
      <c r="Q18" s="64">
        <f t="shared" si="12"/>
        <v>6806.9514490000001</v>
      </c>
      <c r="R18" s="63">
        <f t="shared" si="13"/>
        <v>2720.06</v>
      </c>
      <c r="S18" s="63">
        <f t="shared" si="14"/>
        <v>10302.84</v>
      </c>
    </row>
    <row r="19" spans="1:19" x14ac:dyDescent="0.25">
      <c r="A19" s="7">
        <f t="shared" si="15"/>
        <v>8</v>
      </c>
      <c r="B19" s="8">
        <v>390160</v>
      </c>
      <c r="C19" s="14" t="s">
        <v>20</v>
      </c>
      <c r="D19" s="61">
        <v>25834</v>
      </c>
      <c r="E19" s="62">
        <f t="shared" si="0"/>
        <v>1241.5999999999999</v>
      </c>
      <c r="F19" s="63">
        <f t="shared" si="1"/>
        <v>3342.51</v>
      </c>
      <c r="G19" s="62">
        <f t="shared" si="2"/>
        <v>447.3</v>
      </c>
      <c r="H19" s="63">
        <f t="shared" si="3"/>
        <v>1644.23</v>
      </c>
      <c r="I19" s="62">
        <f t="shared" si="4"/>
        <v>2334.6</v>
      </c>
      <c r="J19" s="63">
        <f t="shared" si="5"/>
        <v>1269.0899999999999</v>
      </c>
      <c r="K19" s="62">
        <f t="shared" si="6"/>
        <v>761</v>
      </c>
      <c r="L19" s="63">
        <f t="shared" si="7"/>
        <v>758.56</v>
      </c>
      <c r="M19" s="62">
        <f t="shared" si="8"/>
        <v>25</v>
      </c>
      <c r="N19" s="63">
        <f t="shared" si="9"/>
        <v>209.28</v>
      </c>
      <c r="O19" s="62">
        <f t="shared" si="10"/>
        <v>341</v>
      </c>
      <c r="P19" s="63">
        <f t="shared" si="11"/>
        <v>703.99</v>
      </c>
      <c r="Q19" s="64">
        <f t="shared" si="12"/>
        <v>7117.447838</v>
      </c>
      <c r="R19" s="63">
        <f t="shared" si="13"/>
        <v>2844.13</v>
      </c>
      <c r="S19" s="63">
        <f t="shared" si="14"/>
        <v>10771.789999999999</v>
      </c>
    </row>
    <row r="20" spans="1:19" x14ac:dyDescent="0.25">
      <c r="A20" s="7">
        <f t="shared" si="15"/>
        <v>9</v>
      </c>
      <c r="B20" s="8">
        <v>390210</v>
      </c>
      <c r="C20" s="14" t="s">
        <v>21</v>
      </c>
      <c r="D20" s="61">
        <v>25857</v>
      </c>
      <c r="E20" s="62">
        <f t="shared" si="0"/>
        <v>1242.7</v>
      </c>
      <c r="F20" s="63">
        <f t="shared" si="1"/>
        <v>3345.47</v>
      </c>
      <c r="G20" s="62">
        <f t="shared" si="2"/>
        <v>447.7</v>
      </c>
      <c r="H20" s="63">
        <f t="shared" si="3"/>
        <v>1645.7</v>
      </c>
      <c r="I20" s="62">
        <f t="shared" si="4"/>
        <v>2336.6999999999998</v>
      </c>
      <c r="J20" s="63">
        <f t="shared" si="5"/>
        <v>1270.23</v>
      </c>
      <c r="K20" s="62">
        <f t="shared" si="6"/>
        <v>761</v>
      </c>
      <c r="L20" s="63">
        <f t="shared" si="7"/>
        <v>758.56</v>
      </c>
      <c r="M20" s="62">
        <f t="shared" si="8"/>
        <v>25</v>
      </c>
      <c r="N20" s="63">
        <f t="shared" si="9"/>
        <v>209.28</v>
      </c>
      <c r="O20" s="62">
        <f t="shared" si="10"/>
        <v>342</v>
      </c>
      <c r="P20" s="63">
        <f t="shared" si="11"/>
        <v>706.06</v>
      </c>
      <c r="Q20" s="64">
        <f t="shared" si="12"/>
        <v>7123.7844990000003</v>
      </c>
      <c r="R20" s="63">
        <f t="shared" si="13"/>
        <v>2846.66</v>
      </c>
      <c r="S20" s="63">
        <f t="shared" si="14"/>
        <v>10781.96</v>
      </c>
    </row>
    <row r="21" spans="1:19" s="16" customFormat="1" x14ac:dyDescent="0.25">
      <c r="A21" s="7">
        <f t="shared" si="15"/>
        <v>10</v>
      </c>
      <c r="B21" s="8">
        <v>390220</v>
      </c>
      <c r="C21" s="14" t="s">
        <v>22</v>
      </c>
      <c r="D21" s="61">
        <v>71133</v>
      </c>
      <c r="E21" s="62">
        <f t="shared" si="0"/>
        <v>3418.8</v>
      </c>
      <c r="F21" s="63">
        <f t="shared" si="1"/>
        <v>9203.75</v>
      </c>
      <c r="G21" s="62">
        <f t="shared" si="2"/>
        <v>1231.5</v>
      </c>
      <c r="H21" s="63">
        <f t="shared" si="3"/>
        <v>4526.87</v>
      </c>
      <c r="I21" s="62">
        <f t="shared" si="4"/>
        <v>6428.4</v>
      </c>
      <c r="J21" s="63">
        <f t="shared" si="5"/>
        <v>3494.48</v>
      </c>
      <c r="K21" s="62">
        <f t="shared" si="6"/>
        <v>2095</v>
      </c>
      <c r="L21" s="63">
        <f t="shared" si="7"/>
        <v>2088.3000000000002</v>
      </c>
      <c r="M21" s="62">
        <f t="shared" si="8"/>
        <v>69</v>
      </c>
      <c r="N21" s="63">
        <f t="shared" si="9"/>
        <v>577.61</v>
      </c>
      <c r="O21" s="62">
        <f t="shared" si="10"/>
        <v>940</v>
      </c>
      <c r="P21" s="63">
        <f t="shared" si="11"/>
        <v>1940.63</v>
      </c>
      <c r="Q21" s="64">
        <f t="shared" si="12"/>
        <v>19597.639431</v>
      </c>
      <c r="R21" s="63">
        <f t="shared" si="13"/>
        <v>7831.22</v>
      </c>
      <c r="S21" s="63">
        <f t="shared" si="14"/>
        <v>29662.86</v>
      </c>
    </row>
    <row r="22" spans="1:19" x14ac:dyDescent="0.25">
      <c r="A22" s="7">
        <f t="shared" si="15"/>
        <v>11</v>
      </c>
      <c r="B22" s="8">
        <v>390230</v>
      </c>
      <c r="C22" s="14" t="s">
        <v>23</v>
      </c>
      <c r="D22" s="61">
        <v>29440</v>
      </c>
      <c r="E22" s="62">
        <f t="shared" si="0"/>
        <v>1414.9</v>
      </c>
      <c r="F22" s="63">
        <f t="shared" si="1"/>
        <v>3809.05</v>
      </c>
      <c r="G22" s="62">
        <f t="shared" si="2"/>
        <v>509.7</v>
      </c>
      <c r="H22" s="63">
        <f t="shared" si="3"/>
        <v>1873.61</v>
      </c>
      <c r="I22" s="62">
        <f t="shared" si="4"/>
        <v>2660.5</v>
      </c>
      <c r="J22" s="63">
        <f t="shared" si="5"/>
        <v>1446.25</v>
      </c>
      <c r="K22" s="62">
        <f t="shared" si="6"/>
        <v>867</v>
      </c>
      <c r="L22" s="63">
        <f t="shared" si="7"/>
        <v>864.23</v>
      </c>
      <c r="M22" s="62">
        <f t="shared" si="8"/>
        <v>29</v>
      </c>
      <c r="N22" s="63">
        <f t="shared" si="9"/>
        <v>242.76</v>
      </c>
      <c r="O22" s="62">
        <f t="shared" si="10"/>
        <v>389</v>
      </c>
      <c r="P22" s="63">
        <f t="shared" si="11"/>
        <v>803.09</v>
      </c>
      <c r="Q22" s="64">
        <f t="shared" si="12"/>
        <v>8110.9260800000002</v>
      </c>
      <c r="R22" s="63">
        <f t="shared" si="13"/>
        <v>3241.13</v>
      </c>
      <c r="S22" s="63">
        <f t="shared" si="14"/>
        <v>12280.119999999999</v>
      </c>
    </row>
    <row r="23" spans="1:19" x14ac:dyDescent="0.25">
      <c r="A23" s="7">
        <f t="shared" si="15"/>
        <v>12</v>
      </c>
      <c r="B23" s="8">
        <v>390240</v>
      </c>
      <c r="C23" s="14" t="s">
        <v>24</v>
      </c>
      <c r="D23" s="61">
        <v>32610</v>
      </c>
      <c r="E23" s="62">
        <f t="shared" si="0"/>
        <v>1567.3</v>
      </c>
      <c r="F23" s="63">
        <f t="shared" si="1"/>
        <v>4219.33</v>
      </c>
      <c r="G23" s="62">
        <f t="shared" si="2"/>
        <v>564.6</v>
      </c>
      <c r="H23" s="63">
        <f t="shared" si="3"/>
        <v>2075.41</v>
      </c>
      <c r="I23" s="62">
        <f t="shared" si="4"/>
        <v>2947</v>
      </c>
      <c r="J23" s="63">
        <f t="shared" si="5"/>
        <v>1601.99</v>
      </c>
      <c r="K23" s="62">
        <f t="shared" si="6"/>
        <v>960</v>
      </c>
      <c r="L23" s="63">
        <f t="shared" si="7"/>
        <v>956.93</v>
      </c>
      <c r="M23" s="62">
        <f t="shared" si="8"/>
        <v>32</v>
      </c>
      <c r="N23" s="63">
        <f t="shared" si="9"/>
        <v>267.88</v>
      </c>
      <c r="O23" s="62">
        <f t="shared" si="10"/>
        <v>431</v>
      </c>
      <c r="P23" s="63">
        <f t="shared" si="11"/>
        <v>889.8</v>
      </c>
      <c r="Q23" s="64">
        <f t="shared" si="12"/>
        <v>8984.2832699999999</v>
      </c>
      <c r="R23" s="63">
        <f t="shared" si="13"/>
        <v>3590.12</v>
      </c>
      <c r="S23" s="63">
        <f t="shared" si="14"/>
        <v>13601.46</v>
      </c>
    </row>
    <row r="24" spans="1:19" x14ac:dyDescent="0.25">
      <c r="A24" s="7">
        <f t="shared" si="15"/>
        <v>13</v>
      </c>
      <c r="B24" s="8">
        <v>390290</v>
      </c>
      <c r="C24" s="14" t="s">
        <v>25</v>
      </c>
      <c r="D24" s="61">
        <v>9585</v>
      </c>
      <c r="E24" s="62">
        <f t="shared" si="0"/>
        <v>460.7</v>
      </c>
      <c r="F24" s="63">
        <f t="shared" si="1"/>
        <v>1240.25</v>
      </c>
      <c r="G24" s="62">
        <f t="shared" si="2"/>
        <v>165.9</v>
      </c>
      <c r="H24" s="63">
        <f t="shared" si="3"/>
        <v>609.83000000000004</v>
      </c>
      <c r="I24" s="62">
        <f t="shared" si="4"/>
        <v>866.2</v>
      </c>
      <c r="J24" s="63">
        <f t="shared" si="5"/>
        <v>470.87</v>
      </c>
      <c r="K24" s="62">
        <f t="shared" si="6"/>
        <v>282</v>
      </c>
      <c r="L24" s="63">
        <f t="shared" si="7"/>
        <v>281.10000000000002</v>
      </c>
      <c r="M24" s="62">
        <f t="shared" si="8"/>
        <v>9</v>
      </c>
      <c r="N24" s="63">
        <f t="shared" si="9"/>
        <v>75.34</v>
      </c>
      <c r="O24" s="62">
        <f t="shared" si="10"/>
        <v>127</v>
      </c>
      <c r="P24" s="63">
        <f t="shared" si="11"/>
        <v>262.19</v>
      </c>
      <c r="Q24" s="64">
        <f t="shared" si="12"/>
        <v>2640.7345949999999</v>
      </c>
      <c r="R24" s="63">
        <f t="shared" si="13"/>
        <v>1055.24</v>
      </c>
      <c r="S24" s="63">
        <f t="shared" si="14"/>
        <v>3994.8199999999997</v>
      </c>
    </row>
    <row r="25" spans="1:19" x14ac:dyDescent="0.25">
      <c r="A25" s="7">
        <f t="shared" si="15"/>
        <v>14</v>
      </c>
      <c r="B25" s="17">
        <v>390380</v>
      </c>
      <c r="C25" s="18" t="s">
        <v>26</v>
      </c>
      <c r="D25" s="65">
        <v>6053</v>
      </c>
      <c r="E25" s="62">
        <f t="shared" si="0"/>
        <v>290.89999999999998</v>
      </c>
      <c r="F25" s="63">
        <f t="shared" si="1"/>
        <v>783.13</v>
      </c>
      <c r="G25" s="62">
        <f t="shared" si="2"/>
        <v>104.8</v>
      </c>
      <c r="H25" s="63">
        <f t="shared" si="3"/>
        <v>385.23</v>
      </c>
      <c r="I25" s="62">
        <f t="shared" si="4"/>
        <v>547</v>
      </c>
      <c r="J25" s="63">
        <f t="shared" si="5"/>
        <v>297.35000000000002</v>
      </c>
      <c r="K25" s="62">
        <f t="shared" si="6"/>
        <v>178</v>
      </c>
      <c r="L25" s="63">
        <f t="shared" si="7"/>
        <v>177.43</v>
      </c>
      <c r="M25" s="62">
        <f t="shared" si="8"/>
        <v>6</v>
      </c>
      <c r="N25" s="63">
        <f t="shared" si="9"/>
        <v>50.23</v>
      </c>
      <c r="O25" s="62">
        <f t="shared" si="10"/>
        <v>80</v>
      </c>
      <c r="P25" s="63">
        <f t="shared" si="11"/>
        <v>165.16</v>
      </c>
      <c r="Q25" s="64">
        <f t="shared" si="12"/>
        <v>1667.643871</v>
      </c>
      <c r="R25" s="63">
        <f t="shared" si="13"/>
        <v>666.39</v>
      </c>
      <c r="S25" s="63">
        <f t="shared" si="14"/>
        <v>2524.92</v>
      </c>
    </row>
    <row r="26" spans="1:19" x14ac:dyDescent="0.25">
      <c r="A26" s="7">
        <f t="shared" si="15"/>
        <v>15</v>
      </c>
      <c r="B26" s="17">
        <v>390370</v>
      </c>
      <c r="C26" s="18" t="s">
        <v>27</v>
      </c>
      <c r="D26" s="65">
        <v>10266</v>
      </c>
      <c r="E26" s="62">
        <f t="shared" si="0"/>
        <v>493.4</v>
      </c>
      <c r="F26" s="63">
        <f t="shared" si="1"/>
        <v>1328.28</v>
      </c>
      <c r="G26" s="62">
        <f t="shared" si="2"/>
        <v>177.7</v>
      </c>
      <c r="H26" s="63">
        <f t="shared" si="3"/>
        <v>653.21</v>
      </c>
      <c r="I26" s="62">
        <f t="shared" si="4"/>
        <v>927.7</v>
      </c>
      <c r="J26" s="63">
        <f t="shared" si="5"/>
        <v>504.3</v>
      </c>
      <c r="K26" s="62">
        <f t="shared" si="6"/>
        <v>302</v>
      </c>
      <c r="L26" s="63">
        <f t="shared" si="7"/>
        <v>301.02999999999997</v>
      </c>
      <c r="M26" s="62">
        <f t="shared" si="8"/>
        <v>10</v>
      </c>
      <c r="N26" s="63">
        <f t="shared" si="9"/>
        <v>83.71</v>
      </c>
      <c r="O26" s="62">
        <f t="shared" si="10"/>
        <v>136</v>
      </c>
      <c r="P26" s="63">
        <f t="shared" si="11"/>
        <v>280.77</v>
      </c>
      <c r="Q26" s="64">
        <f t="shared" si="12"/>
        <v>2828.3548620000001</v>
      </c>
      <c r="R26" s="63">
        <f t="shared" si="13"/>
        <v>1130.21</v>
      </c>
      <c r="S26" s="63">
        <f t="shared" si="14"/>
        <v>4281.51</v>
      </c>
    </row>
    <row r="27" spans="1:19" ht="31.5" x14ac:dyDescent="0.25">
      <c r="A27" s="7">
        <f t="shared" si="15"/>
        <v>16</v>
      </c>
      <c r="B27" s="17">
        <v>390480</v>
      </c>
      <c r="C27" s="19" t="s">
        <v>28</v>
      </c>
      <c r="D27" s="65">
        <v>36508</v>
      </c>
      <c r="E27" s="62">
        <f t="shared" si="0"/>
        <v>1754.6</v>
      </c>
      <c r="F27" s="63">
        <f t="shared" si="1"/>
        <v>4723.5600000000004</v>
      </c>
      <c r="G27" s="62">
        <f t="shared" si="2"/>
        <v>632.1</v>
      </c>
      <c r="H27" s="63">
        <f t="shared" si="3"/>
        <v>2323.54</v>
      </c>
      <c r="I27" s="62">
        <f t="shared" si="4"/>
        <v>3299.3</v>
      </c>
      <c r="J27" s="63">
        <f t="shared" si="5"/>
        <v>1793.5</v>
      </c>
      <c r="K27" s="62">
        <f t="shared" si="6"/>
        <v>1075</v>
      </c>
      <c r="L27" s="63">
        <f t="shared" si="7"/>
        <v>1071.56</v>
      </c>
      <c r="M27" s="62">
        <f t="shared" si="8"/>
        <v>36</v>
      </c>
      <c r="N27" s="63">
        <f t="shared" si="9"/>
        <v>301.36</v>
      </c>
      <c r="O27" s="62">
        <f t="shared" si="10"/>
        <v>482</v>
      </c>
      <c r="P27" s="63">
        <f t="shared" si="11"/>
        <v>995.09</v>
      </c>
      <c r="Q27" s="64">
        <f t="shared" si="12"/>
        <v>10058.209556</v>
      </c>
      <c r="R27" s="63">
        <f t="shared" si="13"/>
        <v>4019.26</v>
      </c>
      <c r="S27" s="63">
        <f t="shared" si="14"/>
        <v>15227.87</v>
      </c>
    </row>
    <row r="28" spans="1:19" x14ac:dyDescent="0.25">
      <c r="A28" s="7">
        <f t="shared" si="15"/>
        <v>17</v>
      </c>
      <c r="B28" s="17">
        <v>390260</v>
      </c>
      <c r="C28" s="18" t="s">
        <v>29</v>
      </c>
      <c r="D28" s="65">
        <v>16302</v>
      </c>
      <c r="E28" s="62">
        <f t="shared" si="0"/>
        <v>783.5</v>
      </c>
      <c r="F28" s="63">
        <f t="shared" si="1"/>
        <v>2109.2600000000002</v>
      </c>
      <c r="G28" s="62">
        <f t="shared" si="2"/>
        <v>282.2</v>
      </c>
      <c r="H28" s="63">
        <f t="shared" si="3"/>
        <v>1037.3399999999999</v>
      </c>
      <c r="I28" s="62">
        <f t="shared" si="4"/>
        <v>1473.2</v>
      </c>
      <c r="J28" s="63">
        <f t="shared" si="5"/>
        <v>800.83</v>
      </c>
      <c r="K28" s="62">
        <f t="shared" si="6"/>
        <v>480</v>
      </c>
      <c r="L28" s="63">
        <f t="shared" si="7"/>
        <v>478.46</v>
      </c>
      <c r="M28" s="62">
        <f t="shared" si="8"/>
        <v>16</v>
      </c>
      <c r="N28" s="63">
        <f t="shared" si="9"/>
        <v>133.94</v>
      </c>
      <c r="O28" s="62">
        <f t="shared" si="10"/>
        <v>215</v>
      </c>
      <c r="P28" s="63">
        <f t="shared" si="11"/>
        <v>443.87</v>
      </c>
      <c r="Q28" s="64">
        <f t="shared" si="12"/>
        <v>4491.315114</v>
      </c>
      <c r="R28" s="63">
        <f t="shared" si="13"/>
        <v>1794.73</v>
      </c>
      <c r="S28" s="63">
        <f t="shared" si="14"/>
        <v>6798.43</v>
      </c>
    </row>
    <row r="29" spans="1:19" x14ac:dyDescent="0.25">
      <c r="A29" s="7">
        <f t="shared" si="15"/>
        <v>18</v>
      </c>
      <c r="B29" s="17">
        <v>390250</v>
      </c>
      <c r="C29" s="18" t="s">
        <v>30</v>
      </c>
      <c r="D29" s="65">
        <v>12085</v>
      </c>
      <c r="E29" s="62">
        <f t="shared" si="0"/>
        <v>580.79999999999995</v>
      </c>
      <c r="F29" s="63">
        <f t="shared" si="1"/>
        <v>1563.57</v>
      </c>
      <c r="G29" s="62">
        <f t="shared" si="2"/>
        <v>209.2</v>
      </c>
      <c r="H29" s="63">
        <f t="shared" si="3"/>
        <v>769</v>
      </c>
      <c r="I29" s="62">
        <f t="shared" si="4"/>
        <v>1092.0999999999999</v>
      </c>
      <c r="J29" s="63">
        <f t="shared" si="5"/>
        <v>593.66999999999996</v>
      </c>
      <c r="K29" s="62">
        <f t="shared" si="6"/>
        <v>356</v>
      </c>
      <c r="L29" s="63">
        <f t="shared" si="7"/>
        <v>354.86</v>
      </c>
      <c r="M29" s="62">
        <f t="shared" si="8"/>
        <v>12</v>
      </c>
      <c r="N29" s="63">
        <f t="shared" si="9"/>
        <v>100.45</v>
      </c>
      <c r="O29" s="62">
        <f t="shared" si="10"/>
        <v>160</v>
      </c>
      <c r="P29" s="63">
        <f t="shared" si="11"/>
        <v>330.32</v>
      </c>
      <c r="Q29" s="64">
        <f t="shared" si="12"/>
        <v>3329.5020949999998</v>
      </c>
      <c r="R29" s="63">
        <f t="shared" si="13"/>
        <v>1330.47</v>
      </c>
      <c r="S29" s="63">
        <f t="shared" si="14"/>
        <v>5042.34</v>
      </c>
    </row>
    <row r="30" spans="1:19" x14ac:dyDescent="0.25">
      <c r="A30" s="7">
        <f t="shared" si="15"/>
        <v>19</v>
      </c>
      <c r="B30" s="17">
        <v>390300</v>
      </c>
      <c r="C30" s="18" t="s">
        <v>31</v>
      </c>
      <c r="D30" s="65">
        <v>11211</v>
      </c>
      <c r="E30" s="62">
        <f t="shared" si="0"/>
        <v>538.79999999999995</v>
      </c>
      <c r="F30" s="63">
        <f t="shared" si="1"/>
        <v>1450.5</v>
      </c>
      <c r="G30" s="62">
        <f t="shared" si="2"/>
        <v>194.1</v>
      </c>
      <c r="H30" s="63">
        <f t="shared" si="3"/>
        <v>713.49</v>
      </c>
      <c r="I30" s="62">
        <f t="shared" si="4"/>
        <v>1013.1</v>
      </c>
      <c r="J30" s="63">
        <f t="shared" si="5"/>
        <v>550.72</v>
      </c>
      <c r="K30" s="62">
        <f t="shared" si="6"/>
        <v>330</v>
      </c>
      <c r="L30" s="63">
        <f t="shared" si="7"/>
        <v>328.94</v>
      </c>
      <c r="M30" s="62">
        <f t="shared" si="8"/>
        <v>11</v>
      </c>
      <c r="N30" s="63">
        <f t="shared" si="9"/>
        <v>92.08</v>
      </c>
      <c r="O30" s="62">
        <f t="shared" si="10"/>
        <v>148</v>
      </c>
      <c r="P30" s="63">
        <f t="shared" si="11"/>
        <v>305.55</v>
      </c>
      <c r="Q30" s="64">
        <f t="shared" si="12"/>
        <v>3088.7089770000002</v>
      </c>
      <c r="R30" s="63">
        <f t="shared" si="13"/>
        <v>1234.25</v>
      </c>
      <c r="S30" s="63">
        <f t="shared" si="14"/>
        <v>4675.5300000000007</v>
      </c>
    </row>
    <row r="31" spans="1:19" x14ac:dyDescent="0.25">
      <c r="A31" s="7">
        <f t="shared" si="15"/>
        <v>20</v>
      </c>
      <c r="B31" s="17">
        <v>390310</v>
      </c>
      <c r="C31" s="18" t="s">
        <v>32</v>
      </c>
      <c r="D31" s="65">
        <v>16274</v>
      </c>
      <c r="E31" s="62">
        <f t="shared" si="0"/>
        <v>782.2</v>
      </c>
      <c r="F31" s="63">
        <f t="shared" si="1"/>
        <v>2105.7600000000002</v>
      </c>
      <c r="G31" s="62">
        <f t="shared" si="2"/>
        <v>281.8</v>
      </c>
      <c r="H31" s="63">
        <f t="shared" si="3"/>
        <v>1035.8699999999999</v>
      </c>
      <c r="I31" s="62">
        <f t="shared" si="4"/>
        <v>1470.7</v>
      </c>
      <c r="J31" s="63">
        <f t="shared" si="5"/>
        <v>799.47</v>
      </c>
      <c r="K31" s="62">
        <f t="shared" si="6"/>
        <v>479</v>
      </c>
      <c r="L31" s="63">
        <f t="shared" si="7"/>
        <v>477.47</v>
      </c>
      <c r="M31" s="62">
        <f t="shared" si="8"/>
        <v>16</v>
      </c>
      <c r="N31" s="63">
        <f t="shared" si="9"/>
        <v>133.94</v>
      </c>
      <c r="O31" s="62">
        <f t="shared" si="10"/>
        <v>215</v>
      </c>
      <c r="P31" s="63">
        <f t="shared" si="11"/>
        <v>443.87</v>
      </c>
      <c r="Q31" s="64">
        <f t="shared" si="12"/>
        <v>4483.6009180000001</v>
      </c>
      <c r="R31" s="63">
        <f t="shared" si="13"/>
        <v>1791.65</v>
      </c>
      <c r="S31" s="63">
        <f t="shared" si="14"/>
        <v>6788.0300000000007</v>
      </c>
    </row>
    <row r="32" spans="1:19" x14ac:dyDescent="0.25">
      <c r="A32" s="7">
        <f t="shared" si="15"/>
        <v>21</v>
      </c>
      <c r="B32" s="17">
        <v>390320</v>
      </c>
      <c r="C32" s="18" t="s">
        <v>33</v>
      </c>
      <c r="D32" s="65">
        <v>16285</v>
      </c>
      <c r="E32" s="62">
        <f t="shared" si="0"/>
        <v>782.7</v>
      </c>
      <c r="F32" s="63">
        <f t="shared" si="1"/>
        <v>2107.11</v>
      </c>
      <c r="G32" s="62">
        <f t="shared" si="2"/>
        <v>281.89999999999998</v>
      </c>
      <c r="H32" s="63">
        <f t="shared" si="3"/>
        <v>1036.24</v>
      </c>
      <c r="I32" s="62">
        <f t="shared" si="4"/>
        <v>1471.7</v>
      </c>
      <c r="J32" s="63">
        <f t="shared" si="5"/>
        <v>800.02</v>
      </c>
      <c r="K32" s="62">
        <f t="shared" si="6"/>
        <v>480</v>
      </c>
      <c r="L32" s="63">
        <f t="shared" si="7"/>
        <v>478.46</v>
      </c>
      <c r="M32" s="62">
        <f t="shared" si="8"/>
        <v>16</v>
      </c>
      <c r="N32" s="63">
        <f t="shared" si="9"/>
        <v>133.94</v>
      </c>
      <c r="O32" s="62">
        <f t="shared" si="10"/>
        <v>215</v>
      </c>
      <c r="P32" s="63">
        <f t="shared" si="11"/>
        <v>443.87</v>
      </c>
      <c r="Q32" s="64">
        <f t="shared" si="12"/>
        <v>4486.6314949999996</v>
      </c>
      <c r="R32" s="63">
        <f t="shared" si="13"/>
        <v>1792.86</v>
      </c>
      <c r="S32" s="63">
        <f t="shared" si="14"/>
        <v>6792.4999999999991</v>
      </c>
    </row>
    <row r="33" spans="1:21" x14ac:dyDescent="0.25">
      <c r="A33" s="7">
        <f t="shared" si="15"/>
        <v>22</v>
      </c>
      <c r="B33" s="17">
        <v>390180</v>
      </c>
      <c r="C33" s="18" t="s">
        <v>34</v>
      </c>
      <c r="D33" s="65">
        <v>27822</v>
      </c>
      <c r="E33" s="62">
        <f t="shared" si="0"/>
        <v>1337.2</v>
      </c>
      <c r="F33" s="63">
        <f t="shared" si="1"/>
        <v>3599.88</v>
      </c>
      <c r="G33" s="62">
        <f t="shared" si="2"/>
        <v>481.7</v>
      </c>
      <c r="H33" s="63">
        <f t="shared" si="3"/>
        <v>1770.68</v>
      </c>
      <c r="I33" s="62">
        <f t="shared" si="4"/>
        <v>2514.3000000000002</v>
      </c>
      <c r="J33" s="63">
        <f t="shared" si="5"/>
        <v>1366.77</v>
      </c>
      <c r="K33" s="62">
        <f t="shared" si="6"/>
        <v>819</v>
      </c>
      <c r="L33" s="63">
        <f t="shared" si="7"/>
        <v>816.38</v>
      </c>
      <c r="M33" s="62">
        <f t="shared" si="8"/>
        <v>27</v>
      </c>
      <c r="N33" s="63">
        <f t="shared" si="9"/>
        <v>226.02</v>
      </c>
      <c r="O33" s="62">
        <f t="shared" si="10"/>
        <v>368</v>
      </c>
      <c r="P33" s="63">
        <f t="shared" si="11"/>
        <v>759.74</v>
      </c>
      <c r="Q33" s="64">
        <f t="shared" si="12"/>
        <v>7665.1557540000003</v>
      </c>
      <c r="R33" s="63">
        <f t="shared" si="13"/>
        <v>3063</v>
      </c>
      <c r="S33" s="63">
        <f t="shared" si="14"/>
        <v>11602.470000000001</v>
      </c>
    </row>
    <row r="34" spans="1:21" x14ac:dyDescent="0.25">
      <c r="A34" s="7">
        <f t="shared" si="15"/>
        <v>23</v>
      </c>
      <c r="B34" s="17">
        <v>390270</v>
      </c>
      <c r="C34" s="18" t="s">
        <v>35</v>
      </c>
      <c r="D34" s="65">
        <v>15755</v>
      </c>
      <c r="E34" s="62">
        <f t="shared" si="0"/>
        <v>757.2</v>
      </c>
      <c r="F34" s="63">
        <f t="shared" si="1"/>
        <v>2038.46</v>
      </c>
      <c r="G34" s="62">
        <f t="shared" si="2"/>
        <v>272.8</v>
      </c>
      <c r="H34" s="63">
        <f t="shared" si="3"/>
        <v>1002.79</v>
      </c>
      <c r="I34" s="62">
        <f t="shared" si="4"/>
        <v>1423.8</v>
      </c>
      <c r="J34" s="63">
        <f t="shared" si="5"/>
        <v>773.98</v>
      </c>
      <c r="K34" s="62">
        <f t="shared" si="6"/>
        <v>464</v>
      </c>
      <c r="L34" s="63">
        <f t="shared" si="7"/>
        <v>462.52</v>
      </c>
      <c r="M34" s="62">
        <f t="shared" si="8"/>
        <v>15</v>
      </c>
      <c r="N34" s="63">
        <f t="shared" si="9"/>
        <v>125.57</v>
      </c>
      <c r="O34" s="62">
        <f t="shared" si="10"/>
        <v>208</v>
      </c>
      <c r="P34" s="63">
        <f t="shared" si="11"/>
        <v>429.42</v>
      </c>
      <c r="Q34" s="64">
        <f t="shared" si="12"/>
        <v>4340.6127850000003</v>
      </c>
      <c r="R34" s="63">
        <f t="shared" si="13"/>
        <v>1734.51</v>
      </c>
      <c r="S34" s="63">
        <f t="shared" si="14"/>
        <v>6567.25</v>
      </c>
    </row>
    <row r="35" spans="1:21" x14ac:dyDescent="0.25">
      <c r="A35" s="7">
        <f t="shared" si="15"/>
        <v>24</v>
      </c>
      <c r="B35" s="17">
        <v>390190</v>
      </c>
      <c r="C35" s="18" t="s">
        <v>36</v>
      </c>
      <c r="D35" s="65">
        <v>34235</v>
      </c>
      <c r="E35" s="62">
        <f t="shared" si="0"/>
        <v>1645.4</v>
      </c>
      <c r="F35" s="63">
        <f t="shared" si="1"/>
        <v>4429.58</v>
      </c>
      <c r="G35" s="62">
        <f t="shared" si="2"/>
        <v>592.70000000000005</v>
      </c>
      <c r="H35" s="63">
        <f t="shared" si="3"/>
        <v>2178.71</v>
      </c>
      <c r="I35" s="62">
        <f t="shared" si="4"/>
        <v>3093.9</v>
      </c>
      <c r="J35" s="63">
        <f t="shared" si="5"/>
        <v>1681.84</v>
      </c>
      <c r="K35" s="62">
        <f t="shared" si="6"/>
        <v>1008</v>
      </c>
      <c r="L35" s="63">
        <f t="shared" si="7"/>
        <v>1004.77</v>
      </c>
      <c r="M35" s="62">
        <f t="shared" si="8"/>
        <v>33</v>
      </c>
      <c r="N35" s="63">
        <f t="shared" si="9"/>
        <v>276.25</v>
      </c>
      <c r="O35" s="62">
        <f t="shared" si="10"/>
        <v>452</v>
      </c>
      <c r="P35" s="63">
        <f t="shared" si="11"/>
        <v>933.15</v>
      </c>
      <c r="Q35" s="64">
        <f t="shared" si="12"/>
        <v>9431.9821449999999</v>
      </c>
      <c r="R35" s="63">
        <f t="shared" si="13"/>
        <v>3769.02</v>
      </c>
      <c r="S35" s="63">
        <f t="shared" si="14"/>
        <v>14273.32</v>
      </c>
    </row>
    <row r="36" spans="1:21" x14ac:dyDescent="0.25">
      <c r="A36" s="7">
        <f t="shared" si="15"/>
        <v>25</v>
      </c>
      <c r="B36" s="17">
        <v>390280</v>
      </c>
      <c r="C36" s="18" t="s">
        <v>37</v>
      </c>
      <c r="D36" s="65">
        <v>40626</v>
      </c>
      <c r="E36" s="62">
        <f t="shared" si="0"/>
        <v>1952.6</v>
      </c>
      <c r="F36" s="63">
        <f t="shared" si="1"/>
        <v>5256.59</v>
      </c>
      <c r="G36" s="62">
        <f t="shared" si="2"/>
        <v>703.4</v>
      </c>
      <c r="H36" s="63">
        <f t="shared" si="3"/>
        <v>2585.63</v>
      </c>
      <c r="I36" s="62">
        <f t="shared" si="4"/>
        <v>3671.4</v>
      </c>
      <c r="J36" s="63">
        <f t="shared" si="5"/>
        <v>1995.77</v>
      </c>
      <c r="K36" s="62">
        <f t="shared" si="6"/>
        <v>1196</v>
      </c>
      <c r="L36" s="63">
        <f t="shared" si="7"/>
        <v>1192.17</v>
      </c>
      <c r="M36" s="62">
        <f t="shared" si="8"/>
        <v>40</v>
      </c>
      <c r="N36" s="63">
        <f t="shared" si="9"/>
        <v>334.84</v>
      </c>
      <c r="O36" s="62">
        <f t="shared" si="10"/>
        <v>537</v>
      </c>
      <c r="P36" s="63">
        <f t="shared" si="11"/>
        <v>1108.6400000000001</v>
      </c>
      <c r="Q36" s="64">
        <f t="shared" si="12"/>
        <v>11192.747382</v>
      </c>
      <c r="R36" s="63">
        <f t="shared" si="13"/>
        <v>4472.62</v>
      </c>
      <c r="S36" s="63">
        <f t="shared" si="14"/>
        <v>16946.259999999998</v>
      </c>
    </row>
    <row r="37" spans="1:21" ht="31.5" x14ac:dyDescent="0.25">
      <c r="A37" s="7">
        <f t="shared" si="15"/>
        <v>26</v>
      </c>
      <c r="B37" s="17">
        <v>390600</v>
      </c>
      <c r="C37" s="19" t="s">
        <v>38</v>
      </c>
      <c r="D37" s="65">
        <v>13586</v>
      </c>
      <c r="E37" s="62">
        <f t="shared" si="0"/>
        <v>653</v>
      </c>
      <c r="F37" s="63">
        <f t="shared" si="1"/>
        <v>1757.94</v>
      </c>
      <c r="G37" s="62">
        <f t="shared" si="2"/>
        <v>235.2</v>
      </c>
      <c r="H37" s="63">
        <f t="shared" si="3"/>
        <v>864.57</v>
      </c>
      <c r="I37" s="62">
        <f t="shared" si="4"/>
        <v>1227.8</v>
      </c>
      <c r="J37" s="63">
        <f t="shared" si="5"/>
        <v>667.43</v>
      </c>
      <c r="K37" s="62">
        <f t="shared" si="6"/>
        <v>400</v>
      </c>
      <c r="L37" s="63">
        <f t="shared" si="7"/>
        <v>398.72</v>
      </c>
      <c r="M37" s="62">
        <f t="shared" si="8"/>
        <v>13</v>
      </c>
      <c r="N37" s="63">
        <f t="shared" si="9"/>
        <v>108.82</v>
      </c>
      <c r="O37" s="62">
        <f t="shared" si="10"/>
        <v>179</v>
      </c>
      <c r="P37" s="63">
        <f t="shared" si="11"/>
        <v>369.55</v>
      </c>
      <c r="Q37" s="64">
        <f t="shared" si="12"/>
        <v>3743.038102</v>
      </c>
      <c r="R37" s="63">
        <f t="shared" si="13"/>
        <v>1495.72</v>
      </c>
      <c r="S37" s="63">
        <f t="shared" si="14"/>
        <v>5662.75</v>
      </c>
    </row>
    <row r="38" spans="1:21" ht="31.5" x14ac:dyDescent="0.25">
      <c r="A38" s="20">
        <f t="shared" si="15"/>
        <v>27</v>
      </c>
      <c r="B38" s="17">
        <v>390340</v>
      </c>
      <c r="C38" s="19" t="s">
        <v>39</v>
      </c>
      <c r="D38" s="65">
        <v>12773</v>
      </c>
      <c r="E38" s="62">
        <f t="shared" si="0"/>
        <v>613.9</v>
      </c>
      <c r="F38" s="63">
        <f t="shared" si="1"/>
        <v>1652.68</v>
      </c>
      <c r="G38" s="62">
        <f t="shared" si="2"/>
        <v>221.1</v>
      </c>
      <c r="H38" s="63">
        <f t="shared" si="3"/>
        <v>812.74</v>
      </c>
      <c r="I38" s="62">
        <f t="shared" si="4"/>
        <v>1154.3</v>
      </c>
      <c r="J38" s="63">
        <f t="shared" si="5"/>
        <v>627.48</v>
      </c>
      <c r="K38" s="62">
        <f t="shared" si="6"/>
        <v>376</v>
      </c>
      <c r="L38" s="63">
        <f t="shared" si="7"/>
        <v>374.8</v>
      </c>
      <c r="M38" s="62">
        <f t="shared" si="8"/>
        <v>12</v>
      </c>
      <c r="N38" s="63">
        <f t="shared" si="9"/>
        <v>100.45</v>
      </c>
      <c r="O38" s="62">
        <f t="shared" si="10"/>
        <v>169</v>
      </c>
      <c r="P38" s="63">
        <f t="shared" si="11"/>
        <v>348.9</v>
      </c>
      <c r="Q38" s="64">
        <f t="shared" si="12"/>
        <v>3519.0509109999998</v>
      </c>
      <c r="R38" s="63">
        <f t="shared" si="13"/>
        <v>1406.21</v>
      </c>
      <c r="S38" s="63">
        <f t="shared" si="14"/>
        <v>5323.26</v>
      </c>
    </row>
    <row r="39" spans="1:21" x14ac:dyDescent="0.25">
      <c r="A39" s="20"/>
      <c r="B39" s="21"/>
      <c r="C39" s="22" t="s">
        <v>40</v>
      </c>
      <c r="D39" s="66">
        <f>SUM(D12:D38)</f>
        <v>1032248</v>
      </c>
      <c r="E39" s="67">
        <f>ROUND(SUM(E12:E38),0)</f>
        <v>49612</v>
      </c>
      <c r="F39" s="68">
        <f>SUM(F12:F38)</f>
        <v>133559.91</v>
      </c>
      <c r="G39" s="67">
        <f>ROUND(SUM(G12:G38),1)</f>
        <v>17871.400000000001</v>
      </c>
      <c r="H39" s="63">
        <f>ROUND(SUM(H12:H38),2)</f>
        <v>65693.490000000005</v>
      </c>
      <c r="I39" s="62">
        <f>ROUND(SUM(I12:I38),0)</f>
        <v>93285</v>
      </c>
      <c r="J39" s="63">
        <f>ROUND(SUM(J12:J38),2)</f>
        <v>50709.74</v>
      </c>
      <c r="K39" s="62">
        <f>ROUND(SUM(K12:K38),0)</f>
        <v>30395</v>
      </c>
      <c r="L39" s="63">
        <f t="shared" si="7"/>
        <v>30297.74</v>
      </c>
      <c r="M39" s="67">
        <f>ROUND(SUM(M12:M38),0)</f>
        <v>1005</v>
      </c>
      <c r="N39" s="68">
        <f>ROUND(SUM(N12:N38),2)</f>
        <v>8412.9699999999993</v>
      </c>
      <c r="O39" s="69">
        <f>ROUND(SUM(O12:O38),0)</f>
        <v>13636</v>
      </c>
      <c r="P39" s="68">
        <f>ROUND(SUM(P12:P38),1)</f>
        <v>28151.5</v>
      </c>
      <c r="Q39" s="70">
        <f>ROUND(SUM(Q12:Q38),0)</f>
        <v>284392</v>
      </c>
      <c r="R39" s="68">
        <f t="shared" ref="R39" si="16">SUM(R12:R38)</f>
        <v>113642.89</v>
      </c>
      <c r="S39" s="68">
        <f t="shared" si="14"/>
        <v>430468.24</v>
      </c>
      <c r="T39" s="3"/>
    </row>
    <row r="40" spans="1:21" x14ac:dyDescent="0.25">
      <c r="A40" s="25"/>
      <c r="B40" s="26"/>
      <c r="C40" s="27" t="s">
        <v>41</v>
      </c>
      <c r="D40" s="71">
        <v>128</v>
      </c>
      <c r="E40" s="62">
        <f>ROUND(D40*0.048062,1)</f>
        <v>6.2</v>
      </c>
      <c r="F40" s="63">
        <f t="shared" ref="F40" si="17">ROUND(E40*2692.1/1000,2)</f>
        <v>16.690000000000001</v>
      </c>
      <c r="G40" s="62">
        <f>ROUND(D40*0.017313,1)+0.5</f>
        <v>2.7</v>
      </c>
      <c r="H40" s="63">
        <f>ROUND(G40*3675.9/1000,2)-0.4</f>
        <v>9.52</v>
      </c>
      <c r="I40" s="62">
        <f t="shared" si="4"/>
        <v>11.6</v>
      </c>
      <c r="J40" s="63">
        <f>ROUND(I40*543.6/1000,2)+0.1</f>
        <v>6.4099999999999993</v>
      </c>
      <c r="K40" s="62">
        <f t="shared" si="6"/>
        <v>4</v>
      </c>
      <c r="L40" s="63">
        <f t="shared" si="7"/>
        <v>3.99</v>
      </c>
      <c r="M40" s="62">
        <v>1</v>
      </c>
      <c r="N40" s="63">
        <f>ROUND(M40*8371.1/1000,2)-0.03</f>
        <v>8.34</v>
      </c>
      <c r="O40" s="62">
        <f>ROUND(D40*0.01321,0)</f>
        <v>2</v>
      </c>
      <c r="P40" s="63">
        <f>ROUND(O40*2064.5/1000,2)+0.07</f>
        <v>4.2</v>
      </c>
      <c r="Q40" s="64">
        <f>D40*0.275507</f>
        <v>35.264896</v>
      </c>
      <c r="R40" s="63">
        <f t="shared" si="13"/>
        <v>14.09</v>
      </c>
      <c r="S40" s="63">
        <f t="shared" si="14"/>
        <v>63.240000000000009</v>
      </c>
    </row>
    <row r="41" spans="1:21" s="81" customFormat="1" ht="18.75" x14ac:dyDescent="0.25">
      <c r="A41" s="72"/>
      <c r="B41" s="73"/>
      <c r="C41" s="74" t="s">
        <v>42</v>
      </c>
      <c r="D41" s="75">
        <f>D39+D40</f>
        <v>1032376</v>
      </c>
      <c r="E41" s="76">
        <f>ROUND(E39+E40,0)</f>
        <v>49618</v>
      </c>
      <c r="F41" s="77">
        <f>F39+F40</f>
        <v>133576.6</v>
      </c>
      <c r="G41" s="78">
        <f>ROUND(G39+G40,0)</f>
        <v>17874</v>
      </c>
      <c r="H41" s="77">
        <f>H39+H40</f>
        <v>65703.010000000009</v>
      </c>
      <c r="I41" s="78">
        <f>ROUND(I39+I40,0)</f>
        <v>93297</v>
      </c>
      <c r="J41" s="77">
        <f>J39+J40</f>
        <v>50716.15</v>
      </c>
      <c r="K41" s="78">
        <f>ROUND(K39+K40,0)</f>
        <v>30399</v>
      </c>
      <c r="L41" s="77">
        <f>L39+L40</f>
        <v>30301.730000000003</v>
      </c>
      <c r="M41" s="78">
        <f>ROUND(M39+M40,0)</f>
        <v>1006</v>
      </c>
      <c r="N41" s="77">
        <f>N39+N40</f>
        <v>8421.31</v>
      </c>
      <c r="O41" s="78">
        <f>ROUND(O39+O40,0)</f>
        <v>13638</v>
      </c>
      <c r="P41" s="77">
        <f>P39+P40</f>
        <v>28155.7</v>
      </c>
      <c r="Q41" s="78">
        <f>ROUND(Q39+Q40,0)</f>
        <v>284427</v>
      </c>
      <c r="R41" s="77">
        <f>R39+R40</f>
        <v>113656.98</v>
      </c>
      <c r="S41" s="79">
        <f t="shared" ref="S41" si="18">S39+S40</f>
        <v>430531.48</v>
      </c>
      <c r="T41" s="80"/>
    </row>
    <row r="42" spans="1:21" x14ac:dyDescent="0.25">
      <c r="A42" s="29"/>
      <c r="B42" s="30"/>
      <c r="C42" s="30"/>
      <c r="D42" s="30"/>
      <c r="E42" s="31"/>
      <c r="F42" s="32"/>
      <c r="G42" s="31"/>
      <c r="H42" s="33"/>
      <c r="I42" s="31"/>
      <c r="J42" s="33"/>
      <c r="K42" s="31"/>
      <c r="L42" s="32"/>
      <c r="M42" s="31"/>
      <c r="N42" s="32"/>
      <c r="O42" s="31"/>
      <c r="P42" s="32"/>
      <c r="Q42" s="31"/>
      <c r="R42" s="32"/>
      <c r="S42" s="34"/>
      <c r="T42" s="28"/>
    </row>
    <row r="43" spans="1:21" s="16" customFormat="1" ht="47.25" customHeight="1" x14ac:dyDescent="0.25">
      <c r="A43" s="94" t="s">
        <v>85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</row>
    <row r="44" spans="1:21" s="35" customFormat="1" ht="15.75" customHeight="1" x14ac:dyDescent="0.25">
      <c r="F44" s="36"/>
      <c r="I44" s="47" t="s">
        <v>101</v>
      </c>
      <c r="J44" s="56"/>
      <c r="K44" s="56"/>
      <c r="L44" s="56"/>
      <c r="M44" s="56"/>
      <c r="N44" s="56"/>
      <c r="O44" s="37"/>
      <c r="P44" s="36"/>
      <c r="Q44" s="38"/>
      <c r="R44" s="39"/>
      <c r="S44" s="36"/>
    </row>
    <row r="45" spans="1:21" s="16" customFormat="1" ht="60" customHeight="1" x14ac:dyDescent="0.25">
      <c r="A45" s="85" t="s">
        <v>0</v>
      </c>
      <c r="B45" s="86" t="s">
        <v>1</v>
      </c>
      <c r="C45" s="85" t="s">
        <v>2</v>
      </c>
      <c r="D45" s="60"/>
      <c r="E45" s="89" t="s">
        <v>3</v>
      </c>
      <c r="F45" s="90"/>
      <c r="G45" s="91" t="s">
        <v>4</v>
      </c>
      <c r="H45" s="92"/>
      <c r="I45" s="91" t="s">
        <v>5</v>
      </c>
      <c r="J45" s="92"/>
      <c r="K45" s="91" t="s">
        <v>6</v>
      </c>
      <c r="L45" s="92"/>
      <c r="M45" s="91" t="s">
        <v>7</v>
      </c>
      <c r="N45" s="92"/>
      <c r="O45" s="91" t="s">
        <v>8</v>
      </c>
      <c r="P45" s="92"/>
      <c r="Q45" s="91" t="s">
        <v>9</v>
      </c>
      <c r="R45" s="92"/>
      <c r="S45" s="93" t="s">
        <v>10</v>
      </c>
    </row>
    <row r="46" spans="1:21" s="16" customFormat="1" ht="63" x14ac:dyDescent="0.25">
      <c r="A46" s="85"/>
      <c r="B46" s="87"/>
      <c r="C46" s="85"/>
      <c r="D46" s="5"/>
      <c r="E46" s="5" t="s">
        <v>11</v>
      </c>
      <c r="F46" s="6" t="s">
        <v>12</v>
      </c>
      <c r="G46" s="5" t="s">
        <v>11</v>
      </c>
      <c r="H46" s="6" t="s">
        <v>12</v>
      </c>
      <c r="I46" s="5" t="s">
        <v>11</v>
      </c>
      <c r="J46" s="6" t="s">
        <v>12</v>
      </c>
      <c r="K46" s="5" t="s">
        <v>11</v>
      </c>
      <c r="L46" s="6" t="s">
        <v>12</v>
      </c>
      <c r="M46" s="5" t="s">
        <v>11</v>
      </c>
      <c r="N46" s="6" t="s">
        <v>12</v>
      </c>
      <c r="O46" s="5" t="s">
        <v>11</v>
      </c>
      <c r="P46" s="6" t="s">
        <v>12</v>
      </c>
      <c r="Q46" s="5" t="s">
        <v>11</v>
      </c>
      <c r="R46" s="6" t="s">
        <v>12</v>
      </c>
      <c r="S46" s="93"/>
    </row>
    <row r="47" spans="1:21" s="42" customFormat="1" ht="31.5" x14ac:dyDescent="0.25">
      <c r="A47" s="7">
        <v>1</v>
      </c>
      <c r="B47" s="40">
        <v>390470</v>
      </c>
      <c r="C47" s="41" t="s">
        <v>43</v>
      </c>
      <c r="D47" s="41"/>
      <c r="E47" s="10">
        <v>19500</v>
      </c>
      <c r="F47" s="15">
        <f>ROUND(E47*2692.1/1000,2)</f>
        <v>52495.95</v>
      </c>
      <c r="G47" s="10">
        <v>8454</v>
      </c>
      <c r="H47" s="15">
        <f>ROUND(G47*3675.9/1000,2)</f>
        <v>31076.06</v>
      </c>
      <c r="I47" s="10">
        <v>10200</v>
      </c>
      <c r="J47" s="15">
        <f>ROUND(I47*543.6/1000,2)</f>
        <v>5544.72</v>
      </c>
      <c r="K47" s="10">
        <v>6000</v>
      </c>
      <c r="L47" s="15">
        <f>ROUND(K47*996.8/1000,2)</f>
        <v>5980.8</v>
      </c>
      <c r="M47" s="10">
        <v>463</v>
      </c>
      <c r="N47" s="15">
        <f>ROUND(M47*8371.1/1000,2)</f>
        <v>3875.82</v>
      </c>
      <c r="O47" s="10">
        <v>9352</v>
      </c>
      <c r="P47" s="15">
        <f>ROUND(O47*2064.5/1000,2)</f>
        <v>19307.2</v>
      </c>
      <c r="Q47" s="12"/>
      <c r="R47" s="15">
        <f>ROUND(Q47*399.6/1000,2)</f>
        <v>0</v>
      </c>
      <c r="S47" s="11">
        <f t="shared" ref="S47:S88" si="19">F47+H47+J47+L47+N47+P47+R47</f>
        <v>118280.55</v>
      </c>
      <c r="U47" s="43"/>
    </row>
    <row r="48" spans="1:21" s="42" customFormat="1" ht="31.5" x14ac:dyDescent="0.25">
      <c r="A48" s="7">
        <v>2</v>
      </c>
      <c r="B48" s="17">
        <v>390800</v>
      </c>
      <c r="C48" s="41" t="s">
        <v>44</v>
      </c>
      <c r="D48" s="41"/>
      <c r="E48" s="10">
        <v>4900</v>
      </c>
      <c r="F48" s="15">
        <f t="shared" ref="F48:F88" si="20">ROUND(E48*2692.1/1000,2)</f>
        <v>13191.29</v>
      </c>
      <c r="G48" s="10">
        <v>4020</v>
      </c>
      <c r="H48" s="15">
        <f t="shared" ref="H48:H88" si="21">ROUND(G48*3675.9/1000,2)</f>
        <v>14777.12</v>
      </c>
      <c r="I48" s="10">
        <v>1500</v>
      </c>
      <c r="J48" s="15">
        <f t="shared" ref="J48:J88" si="22">ROUND(I48*543.6/1000,2)</f>
        <v>815.4</v>
      </c>
      <c r="K48" s="10">
        <v>500</v>
      </c>
      <c r="L48" s="15">
        <f t="shared" ref="L48:L88" si="23">ROUND(K48*996.8/1000,2)</f>
        <v>498.4</v>
      </c>
      <c r="M48" s="10"/>
      <c r="N48" s="15">
        <f t="shared" ref="N48:N88" si="24">ROUND(M48*8371.1/1000,2)</f>
        <v>0</v>
      </c>
      <c r="O48" s="10"/>
      <c r="P48" s="15">
        <f t="shared" ref="P48:P88" si="25">ROUND(O48*2064.5/1000,2)</f>
        <v>0</v>
      </c>
      <c r="Q48" s="12"/>
      <c r="R48" s="15">
        <f t="shared" ref="R48:R88" si="26">ROUND(Q48*399.6/1000,2)</f>
        <v>0</v>
      </c>
      <c r="S48" s="11">
        <f t="shared" si="19"/>
        <v>29282.210000000006</v>
      </c>
    </row>
    <row r="49" spans="1:21" s="42" customFormat="1" x14ac:dyDescent="0.25">
      <c r="A49" s="7">
        <v>3</v>
      </c>
      <c r="B49" s="17">
        <v>391100</v>
      </c>
      <c r="C49" s="41" t="s">
        <v>45</v>
      </c>
      <c r="D49" s="41"/>
      <c r="E49" s="10"/>
      <c r="F49" s="15">
        <f t="shared" si="20"/>
        <v>0</v>
      </c>
      <c r="G49" s="10"/>
      <c r="H49" s="15">
        <f t="shared" si="21"/>
        <v>0</v>
      </c>
      <c r="I49" s="10"/>
      <c r="J49" s="15">
        <f t="shared" si="22"/>
        <v>0</v>
      </c>
      <c r="K49" s="10"/>
      <c r="L49" s="15">
        <f t="shared" si="23"/>
        <v>0</v>
      </c>
      <c r="M49" s="10"/>
      <c r="N49" s="15">
        <f t="shared" si="24"/>
        <v>0</v>
      </c>
      <c r="O49" s="10"/>
      <c r="P49" s="15">
        <f t="shared" si="25"/>
        <v>0</v>
      </c>
      <c r="Q49" s="12">
        <v>170000</v>
      </c>
      <c r="R49" s="15">
        <f t="shared" si="26"/>
        <v>67932</v>
      </c>
      <c r="S49" s="11">
        <f t="shared" si="19"/>
        <v>67932</v>
      </c>
    </row>
    <row r="50" spans="1:21" s="42" customFormat="1" ht="31.5" x14ac:dyDescent="0.25">
      <c r="A50" s="7">
        <v>4</v>
      </c>
      <c r="B50" s="40">
        <v>390050</v>
      </c>
      <c r="C50" s="41" t="s">
        <v>46</v>
      </c>
      <c r="D50" s="41"/>
      <c r="E50" s="10"/>
      <c r="F50" s="15">
        <f t="shared" si="20"/>
        <v>0</v>
      </c>
      <c r="G50" s="10"/>
      <c r="H50" s="15">
        <f t="shared" si="21"/>
        <v>0</v>
      </c>
      <c r="I50" s="10"/>
      <c r="J50" s="15">
        <f t="shared" si="22"/>
        <v>0</v>
      </c>
      <c r="K50" s="10"/>
      <c r="L50" s="15">
        <f t="shared" si="23"/>
        <v>0</v>
      </c>
      <c r="M50" s="10"/>
      <c r="N50" s="15">
        <f t="shared" si="24"/>
        <v>0</v>
      </c>
      <c r="O50" s="10"/>
      <c r="P50" s="15">
        <f t="shared" si="25"/>
        <v>0</v>
      </c>
      <c r="Q50" s="12">
        <v>82046</v>
      </c>
      <c r="R50" s="15">
        <f t="shared" si="26"/>
        <v>32785.58</v>
      </c>
      <c r="S50" s="11">
        <f t="shared" si="19"/>
        <v>32785.58</v>
      </c>
    </row>
    <row r="51" spans="1:21" s="42" customFormat="1" ht="31.5" x14ac:dyDescent="0.25">
      <c r="A51" s="7">
        <v>5</v>
      </c>
      <c r="B51" s="8">
        <v>390440</v>
      </c>
      <c r="C51" s="9" t="s">
        <v>13</v>
      </c>
      <c r="D51" s="9"/>
      <c r="E51" s="10">
        <v>2200</v>
      </c>
      <c r="F51" s="15">
        <f t="shared" si="20"/>
        <v>5922.62</v>
      </c>
      <c r="G51" s="10"/>
      <c r="H51" s="15">
        <f t="shared" si="21"/>
        <v>0</v>
      </c>
      <c r="I51" s="10">
        <v>14439</v>
      </c>
      <c r="J51" s="15">
        <f t="shared" si="22"/>
        <v>7849.04</v>
      </c>
      <c r="K51" s="10">
        <v>2500</v>
      </c>
      <c r="L51" s="15">
        <f t="shared" si="23"/>
        <v>2492</v>
      </c>
      <c r="M51" s="10"/>
      <c r="N51" s="15">
        <f t="shared" si="24"/>
        <v>0</v>
      </c>
      <c r="O51" s="10">
        <v>3500</v>
      </c>
      <c r="P51" s="15">
        <f t="shared" si="25"/>
        <v>7225.75</v>
      </c>
      <c r="Q51" s="12">
        <v>32077</v>
      </c>
      <c r="R51" s="15">
        <f t="shared" si="26"/>
        <v>12817.97</v>
      </c>
      <c r="S51" s="11">
        <f t="shared" si="19"/>
        <v>36307.379999999997</v>
      </c>
      <c r="U51" s="43"/>
    </row>
    <row r="52" spans="1:21" s="16" customFormat="1" ht="47.25" x14ac:dyDescent="0.25">
      <c r="A52" s="7">
        <v>6</v>
      </c>
      <c r="B52" s="40">
        <v>390070</v>
      </c>
      <c r="C52" s="41" t="s">
        <v>47</v>
      </c>
      <c r="D52" s="41"/>
      <c r="E52" s="10">
        <v>12000</v>
      </c>
      <c r="F52" s="15">
        <f t="shared" si="20"/>
        <v>32305.200000000001</v>
      </c>
      <c r="G52" s="10">
        <v>1500</v>
      </c>
      <c r="H52" s="15">
        <f t="shared" si="21"/>
        <v>5513.85</v>
      </c>
      <c r="I52" s="10"/>
      <c r="J52" s="15">
        <f t="shared" si="22"/>
        <v>0</v>
      </c>
      <c r="K52" s="10">
        <v>1000</v>
      </c>
      <c r="L52" s="15">
        <f t="shared" si="23"/>
        <v>996.8</v>
      </c>
      <c r="M52" s="10"/>
      <c r="N52" s="15">
        <f t="shared" si="24"/>
        <v>0</v>
      </c>
      <c r="O52" s="10"/>
      <c r="P52" s="15">
        <f t="shared" si="25"/>
        <v>0</v>
      </c>
      <c r="Q52" s="12"/>
      <c r="R52" s="15">
        <f t="shared" si="26"/>
        <v>0</v>
      </c>
      <c r="S52" s="11">
        <f t="shared" si="19"/>
        <v>38815.850000000006</v>
      </c>
    </row>
    <row r="53" spans="1:21" s="16" customFormat="1" x14ac:dyDescent="0.25">
      <c r="A53" s="7">
        <v>7</v>
      </c>
      <c r="B53" s="8">
        <v>390100</v>
      </c>
      <c r="C53" s="14" t="s">
        <v>14</v>
      </c>
      <c r="D53" s="14"/>
      <c r="E53" s="10"/>
      <c r="F53" s="15">
        <f t="shared" si="20"/>
        <v>0</v>
      </c>
      <c r="G53" s="10"/>
      <c r="H53" s="15">
        <f t="shared" si="21"/>
        <v>0</v>
      </c>
      <c r="I53" s="10">
        <v>1498</v>
      </c>
      <c r="J53" s="15">
        <f t="shared" si="22"/>
        <v>814.31</v>
      </c>
      <c r="K53" s="10">
        <v>2444</v>
      </c>
      <c r="L53" s="15">
        <f t="shared" si="23"/>
        <v>2436.1799999999998</v>
      </c>
      <c r="M53" s="10"/>
      <c r="N53" s="15">
        <f t="shared" si="24"/>
        <v>0</v>
      </c>
      <c r="O53" s="10"/>
      <c r="P53" s="15">
        <f t="shared" si="25"/>
        <v>0</v>
      </c>
      <c r="Q53" s="12"/>
      <c r="R53" s="15">
        <f t="shared" si="26"/>
        <v>0</v>
      </c>
      <c r="S53" s="11">
        <f t="shared" si="19"/>
        <v>3250.49</v>
      </c>
    </row>
    <row r="54" spans="1:21" s="16" customFormat="1" x14ac:dyDescent="0.25">
      <c r="A54" s="7">
        <v>8</v>
      </c>
      <c r="B54" s="8">
        <v>390090</v>
      </c>
      <c r="C54" s="14" t="s">
        <v>15</v>
      </c>
      <c r="D54" s="14"/>
      <c r="E54" s="10"/>
      <c r="F54" s="15">
        <f t="shared" si="20"/>
        <v>0</v>
      </c>
      <c r="G54" s="10"/>
      <c r="H54" s="15">
        <f t="shared" si="21"/>
        <v>0</v>
      </c>
      <c r="I54" s="10">
        <v>3603</v>
      </c>
      <c r="J54" s="15">
        <f t="shared" si="22"/>
        <v>1958.59</v>
      </c>
      <c r="K54" s="10">
        <v>1000</v>
      </c>
      <c r="L54" s="15">
        <f t="shared" si="23"/>
        <v>996.8</v>
      </c>
      <c r="M54" s="10"/>
      <c r="N54" s="15">
        <f t="shared" si="24"/>
        <v>0</v>
      </c>
      <c r="O54" s="10"/>
      <c r="P54" s="15">
        <f t="shared" si="25"/>
        <v>0</v>
      </c>
      <c r="Q54" s="12"/>
      <c r="R54" s="15">
        <f t="shared" si="26"/>
        <v>0</v>
      </c>
      <c r="S54" s="11">
        <f t="shared" si="19"/>
        <v>2955.39</v>
      </c>
    </row>
    <row r="55" spans="1:21" s="16" customFormat="1" x14ac:dyDescent="0.25">
      <c r="A55" s="7">
        <v>9</v>
      </c>
      <c r="B55" s="8">
        <v>390400</v>
      </c>
      <c r="C55" s="14" t="s">
        <v>16</v>
      </c>
      <c r="D55" s="14"/>
      <c r="E55" s="10"/>
      <c r="F55" s="15">
        <f t="shared" si="20"/>
        <v>0</v>
      </c>
      <c r="G55" s="10"/>
      <c r="H55" s="15">
        <f t="shared" si="21"/>
        <v>0</v>
      </c>
      <c r="I55" s="10">
        <v>15523</v>
      </c>
      <c r="J55" s="15">
        <f t="shared" si="22"/>
        <v>8438.2999999999993</v>
      </c>
      <c r="K55" s="10">
        <v>5500</v>
      </c>
      <c r="L55" s="15">
        <f t="shared" si="23"/>
        <v>5482.4</v>
      </c>
      <c r="M55" s="10"/>
      <c r="N55" s="15">
        <f t="shared" si="24"/>
        <v>0</v>
      </c>
      <c r="O55" s="10"/>
      <c r="P55" s="15">
        <f t="shared" si="25"/>
        <v>0</v>
      </c>
      <c r="Q55" s="12"/>
      <c r="R55" s="15">
        <f t="shared" si="26"/>
        <v>0</v>
      </c>
      <c r="S55" s="11">
        <f t="shared" si="19"/>
        <v>13920.699999999999</v>
      </c>
    </row>
    <row r="56" spans="1:21" s="16" customFormat="1" ht="31.5" hidden="1" x14ac:dyDescent="0.25">
      <c r="A56" s="7"/>
      <c r="B56" s="8">
        <v>390110</v>
      </c>
      <c r="C56" s="14" t="s">
        <v>17</v>
      </c>
      <c r="D56" s="14"/>
      <c r="E56" s="10"/>
      <c r="F56" s="15">
        <f t="shared" si="20"/>
        <v>0</v>
      </c>
      <c r="G56" s="10"/>
      <c r="H56" s="15">
        <f t="shared" si="21"/>
        <v>0</v>
      </c>
      <c r="I56" s="10"/>
      <c r="J56" s="15">
        <f t="shared" si="22"/>
        <v>0</v>
      </c>
      <c r="K56" s="10"/>
      <c r="L56" s="15">
        <f t="shared" si="23"/>
        <v>0</v>
      </c>
      <c r="M56" s="10"/>
      <c r="N56" s="15">
        <f t="shared" si="24"/>
        <v>0</v>
      </c>
      <c r="O56" s="10"/>
      <c r="P56" s="15">
        <f t="shared" si="25"/>
        <v>0</v>
      </c>
      <c r="Q56" s="12"/>
      <c r="R56" s="15">
        <f t="shared" si="26"/>
        <v>0</v>
      </c>
      <c r="S56" s="11">
        <f t="shared" si="19"/>
        <v>0</v>
      </c>
    </row>
    <row r="57" spans="1:21" s="16" customFormat="1" ht="31.5" collapsed="1" x14ac:dyDescent="0.25">
      <c r="A57" s="7">
        <v>10</v>
      </c>
      <c r="B57" s="8">
        <v>390890</v>
      </c>
      <c r="C57" s="9" t="s">
        <v>48</v>
      </c>
      <c r="D57" s="9"/>
      <c r="E57" s="10"/>
      <c r="F57" s="15">
        <f t="shared" si="20"/>
        <v>0</v>
      </c>
      <c r="G57" s="10"/>
      <c r="H57" s="15">
        <f t="shared" si="21"/>
        <v>0</v>
      </c>
      <c r="I57" s="10">
        <v>10660</v>
      </c>
      <c r="J57" s="15">
        <f t="shared" si="22"/>
        <v>5794.78</v>
      </c>
      <c r="K57" s="10"/>
      <c r="L57" s="15">
        <f t="shared" si="23"/>
        <v>0</v>
      </c>
      <c r="M57" s="10"/>
      <c r="N57" s="15">
        <f t="shared" si="24"/>
        <v>0</v>
      </c>
      <c r="O57" s="10"/>
      <c r="P57" s="15">
        <f t="shared" si="25"/>
        <v>0</v>
      </c>
      <c r="Q57" s="12"/>
      <c r="R57" s="15">
        <f t="shared" si="26"/>
        <v>0</v>
      </c>
      <c r="S57" s="11">
        <f t="shared" si="19"/>
        <v>5794.78</v>
      </c>
    </row>
    <row r="58" spans="1:21" s="16" customFormat="1" x14ac:dyDescent="0.25">
      <c r="A58" s="7">
        <v>11</v>
      </c>
      <c r="B58" s="8">
        <v>390200</v>
      </c>
      <c r="C58" s="14" t="s">
        <v>19</v>
      </c>
      <c r="D58" s="14"/>
      <c r="E58" s="10"/>
      <c r="F58" s="15">
        <f t="shared" si="20"/>
        <v>0</v>
      </c>
      <c r="G58" s="10"/>
      <c r="H58" s="15">
        <f t="shared" si="21"/>
        <v>0</v>
      </c>
      <c r="I58" s="10">
        <v>124</v>
      </c>
      <c r="J58" s="15">
        <f t="shared" si="22"/>
        <v>67.41</v>
      </c>
      <c r="K58" s="10">
        <v>300</v>
      </c>
      <c r="L58" s="15">
        <f t="shared" si="23"/>
        <v>299.04000000000002</v>
      </c>
      <c r="M58" s="10"/>
      <c r="N58" s="15">
        <f t="shared" si="24"/>
        <v>0</v>
      </c>
      <c r="O58" s="10"/>
      <c r="P58" s="15">
        <f t="shared" si="25"/>
        <v>0</v>
      </c>
      <c r="Q58" s="12"/>
      <c r="R58" s="15">
        <f t="shared" si="26"/>
        <v>0</v>
      </c>
      <c r="S58" s="11">
        <f t="shared" si="19"/>
        <v>366.45000000000005</v>
      </c>
    </row>
    <row r="59" spans="1:21" s="16" customFormat="1" x14ac:dyDescent="0.25">
      <c r="A59" s="7">
        <v>12</v>
      </c>
      <c r="B59" s="8">
        <v>390160</v>
      </c>
      <c r="C59" s="14" t="s">
        <v>20</v>
      </c>
      <c r="D59" s="14"/>
      <c r="E59" s="10"/>
      <c r="F59" s="15">
        <f t="shared" si="20"/>
        <v>0</v>
      </c>
      <c r="G59" s="10"/>
      <c r="H59" s="15">
        <f t="shared" si="21"/>
        <v>0</v>
      </c>
      <c r="I59" s="10">
        <v>1468</v>
      </c>
      <c r="J59" s="15">
        <f t="shared" si="22"/>
        <v>798</v>
      </c>
      <c r="K59" s="10">
        <v>500</v>
      </c>
      <c r="L59" s="15">
        <f t="shared" si="23"/>
        <v>498.4</v>
      </c>
      <c r="M59" s="10"/>
      <c r="N59" s="15">
        <f t="shared" si="24"/>
        <v>0</v>
      </c>
      <c r="O59" s="10"/>
      <c r="P59" s="15">
        <f t="shared" si="25"/>
        <v>0</v>
      </c>
      <c r="Q59" s="12"/>
      <c r="R59" s="15">
        <f t="shared" si="26"/>
        <v>0</v>
      </c>
      <c r="S59" s="11">
        <f t="shared" si="19"/>
        <v>1296.4000000000001</v>
      </c>
    </row>
    <row r="60" spans="1:21" s="16" customFormat="1" x14ac:dyDescent="0.25">
      <c r="A60" s="7">
        <v>13</v>
      </c>
      <c r="B60" s="8">
        <v>390210</v>
      </c>
      <c r="C60" s="14" t="s">
        <v>21</v>
      </c>
      <c r="D60" s="14"/>
      <c r="E60" s="10"/>
      <c r="F60" s="15">
        <f t="shared" si="20"/>
        <v>0</v>
      </c>
      <c r="G60" s="10"/>
      <c r="H60" s="15">
        <f t="shared" si="21"/>
        <v>0</v>
      </c>
      <c r="I60" s="10"/>
      <c r="J60" s="15">
        <f t="shared" si="22"/>
        <v>0</v>
      </c>
      <c r="K60" s="10">
        <f>1000-370</f>
        <v>630</v>
      </c>
      <c r="L60" s="15">
        <f t="shared" si="23"/>
        <v>627.98</v>
      </c>
      <c r="M60" s="10"/>
      <c r="N60" s="15">
        <f t="shared" si="24"/>
        <v>0</v>
      </c>
      <c r="O60" s="10"/>
      <c r="P60" s="15">
        <f t="shared" si="25"/>
        <v>0</v>
      </c>
      <c r="Q60" s="12"/>
      <c r="R60" s="15">
        <f t="shared" si="26"/>
        <v>0</v>
      </c>
      <c r="S60" s="11">
        <f t="shared" si="19"/>
        <v>627.98</v>
      </c>
    </row>
    <row r="61" spans="1:21" s="16" customFormat="1" x14ac:dyDescent="0.25">
      <c r="A61" s="7">
        <v>14</v>
      </c>
      <c r="B61" s="8">
        <v>390220</v>
      </c>
      <c r="C61" s="14" t="s">
        <v>99</v>
      </c>
      <c r="D61" s="14"/>
      <c r="E61" s="10"/>
      <c r="F61" s="15">
        <f t="shared" si="20"/>
        <v>0</v>
      </c>
      <c r="G61" s="10"/>
      <c r="H61" s="15">
        <f t="shared" si="21"/>
        <v>0</v>
      </c>
      <c r="I61" s="10">
        <v>1000</v>
      </c>
      <c r="J61" s="15">
        <f t="shared" si="22"/>
        <v>543.6</v>
      </c>
      <c r="K61" s="10">
        <v>500</v>
      </c>
      <c r="L61" s="15">
        <f t="shared" si="23"/>
        <v>498.4</v>
      </c>
      <c r="M61" s="10"/>
      <c r="N61" s="15">
        <f t="shared" si="24"/>
        <v>0</v>
      </c>
      <c r="O61" s="10"/>
      <c r="P61" s="15">
        <f t="shared" si="25"/>
        <v>0</v>
      </c>
      <c r="Q61" s="12"/>
      <c r="R61" s="15">
        <f t="shared" si="26"/>
        <v>0</v>
      </c>
      <c r="S61" s="11">
        <f t="shared" si="19"/>
        <v>1042</v>
      </c>
    </row>
    <row r="62" spans="1:21" s="16" customFormat="1" x14ac:dyDescent="0.25">
      <c r="A62" s="7">
        <v>15</v>
      </c>
      <c r="B62" s="8">
        <v>390230</v>
      </c>
      <c r="C62" s="14" t="s">
        <v>23</v>
      </c>
      <c r="D62" s="14"/>
      <c r="E62" s="10">
        <v>1450</v>
      </c>
      <c r="F62" s="15">
        <f t="shared" si="20"/>
        <v>3903.55</v>
      </c>
      <c r="G62" s="10"/>
      <c r="H62" s="15">
        <f t="shared" si="21"/>
        <v>0</v>
      </c>
      <c r="I62" s="10">
        <v>1300</v>
      </c>
      <c r="J62" s="15">
        <f t="shared" si="22"/>
        <v>706.68</v>
      </c>
      <c r="K62" s="10">
        <v>450</v>
      </c>
      <c r="L62" s="15">
        <f t="shared" si="23"/>
        <v>448.56</v>
      </c>
      <c r="M62" s="10"/>
      <c r="N62" s="15">
        <f t="shared" si="24"/>
        <v>0</v>
      </c>
      <c r="O62" s="10"/>
      <c r="P62" s="15">
        <f t="shared" si="25"/>
        <v>0</v>
      </c>
      <c r="Q62" s="12"/>
      <c r="R62" s="15">
        <f t="shared" si="26"/>
        <v>0</v>
      </c>
      <c r="S62" s="11">
        <f t="shared" si="19"/>
        <v>5058.7900000000009</v>
      </c>
    </row>
    <row r="63" spans="1:21" s="16" customFormat="1" x14ac:dyDescent="0.25">
      <c r="A63" s="7">
        <v>16</v>
      </c>
      <c r="B63" s="8">
        <v>390240</v>
      </c>
      <c r="C63" s="14" t="s">
        <v>24</v>
      </c>
      <c r="D63" s="14"/>
      <c r="E63" s="10">
        <v>618</v>
      </c>
      <c r="F63" s="15">
        <f t="shared" si="20"/>
        <v>1663.72</v>
      </c>
      <c r="G63" s="10"/>
      <c r="H63" s="15">
        <f t="shared" si="21"/>
        <v>0</v>
      </c>
      <c r="I63" s="10">
        <v>2305</v>
      </c>
      <c r="J63" s="15">
        <f t="shared" si="22"/>
        <v>1253</v>
      </c>
      <c r="K63" s="10">
        <v>1000</v>
      </c>
      <c r="L63" s="15">
        <f t="shared" si="23"/>
        <v>996.8</v>
      </c>
      <c r="M63" s="10"/>
      <c r="N63" s="15">
        <f t="shared" si="24"/>
        <v>0</v>
      </c>
      <c r="O63" s="10"/>
      <c r="P63" s="15">
        <f t="shared" si="25"/>
        <v>0</v>
      </c>
      <c r="Q63" s="12"/>
      <c r="R63" s="15">
        <f t="shared" si="26"/>
        <v>0</v>
      </c>
      <c r="S63" s="11">
        <f t="shared" si="19"/>
        <v>3913.5200000000004</v>
      </c>
    </row>
    <row r="64" spans="1:21" s="16" customFormat="1" x14ac:dyDescent="0.25">
      <c r="A64" s="7">
        <v>17</v>
      </c>
      <c r="B64" s="8">
        <v>390290</v>
      </c>
      <c r="C64" s="14" t="s">
        <v>25</v>
      </c>
      <c r="D64" s="14"/>
      <c r="E64" s="10"/>
      <c r="F64" s="15">
        <f t="shared" si="20"/>
        <v>0</v>
      </c>
      <c r="G64" s="10"/>
      <c r="H64" s="15">
        <f t="shared" si="21"/>
        <v>0</v>
      </c>
      <c r="I64" s="10">
        <v>565</v>
      </c>
      <c r="J64" s="15">
        <f t="shared" si="22"/>
        <v>307.13</v>
      </c>
      <c r="K64" s="10">
        <v>400</v>
      </c>
      <c r="L64" s="15">
        <f t="shared" si="23"/>
        <v>398.72</v>
      </c>
      <c r="M64" s="10"/>
      <c r="N64" s="15">
        <f t="shared" si="24"/>
        <v>0</v>
      </c>
      <c r="O64" s="10"/>
      <c r="P64" s="15">
        <f t="shared" si="25"/>
        <v>0</v>
      </c>
      <c r="Q64" s="12"/>
      <c r="R64" s="15">
        <f t="shared" si="26"/>
        <v>0</v>
      </c>
      <c r="S64" s="11">
        <f t="shared" si="19"/>
        <v>705.85</v>
      </c>
    </row>
    <row r="65" spans="1:21" s="16" customFormat="1" x14ac:dyDescent="0.25">
      <c r="A65" s="7">
        <v>18</v>
      </c>
      <c r="B65" s="8">
        <v>390370</v>
      </c>
      <c r="C65" s="14" t="s">
        <v>27</v>
      </c>
      <c r="D65" s="14"/>
      <c r="E65" s="10"/>
      <c r="F65" s="15">
        <f t="shared" si="20"/>
        <v>0</v>
      </c>
      <c r="G65" s="10"/>
      <c r="H65" s="15">
        <f t="shared" si="21"/>
        <v>0</v>
      </c>
      <c r="I65" s="10"/>
      <c r="J65" s="15">
        <f t="shared" si="22"/>
        <v>0</v>
      </c>
      <c r="K65" s="10">
        <v>200</v>
      </c>
      <c r="L65" s="15">
        <f t="shared" si="23"/>
        <v>199.36</v>
      </c>
      <c r="M65" s="10"/>
      <c r="N65" s="15">
        <f t="shared" si="24"/>
        <v>0</v>
      </c>
      <c r="O65" s="10"/>
      <c r="P65" s="15">
        <f t="shared" si="25"/>
        <v>0</v>
      </c>
      <c r="Q65" s="12"/>
      <c r="R65" s="15">
        <f t="shared" si="26"/>
        <v>0</v>
      </c>
      <c r="S65" s="11">
        <f t="shared" si="19"/>
        <v>199.36</v>
      </c>
    </row>
    <row r="66" spans="1:21" s="16" customFormat="1" hidden="1" x14ac:dyDescent="0.25">
      <c r="A66" s="7"/>
      <c r="B66" s="8">
        <v>390260</v>
      </c>
      <c r="C66" s="14" t="s">
        <v>29</v>
      </c>
      <c r="D66" s="14"/>
      <c r="E66" s="10"/>
      <c r="F66" s="15">
        <f t="shared" si="20"/>
        <v>0</v>
      </c>
      <c r="G66" s="10"/>
      <c r="H66" s="15">
        <f t="shared" si="21"/>
        <v>0</v>
      </c>
      <c r="I66" s="10"/>
      <c r="J66" s="15">
        <f t="shared" si="22"/>
        <v>0</v>
      </c>
      <c r="K66" s="10"/>
      <c r="L66" s="15">
        <f t="shared" si="23"/>
        <v>0</v>
      </c>
      <c r="M66" s="10"/>
      <c r="N66" s="15">
        <f t="shared" si="24"/>
        <v>0</v>
      </c>
      <c r="O66" s="10"/>
      <c r="P66" s="15">
        <f t="shared" si="25"/>
        <v>0</v>
      </c>
      <c r="Q66" s="12"/>
      <c r="R66" s="15">
        <f t="shared" si="26"/>
        <v>0</v>
      </c>
      <c r="S66" s="11">
        <f t="shared" si="19"/>
        <v>0</v>
      </c>
    </row>
    <row r="67" spans="1:21" s="16" customFormat="1" ht="31.5" collapsed="1" x14ac:dyDescent="0.25">
      <c r="A67" s="7">
        <v>19</v>
      </c>
      <c r="B67" s="17">
        <v>390480</v>
      </c>
      <c r="C67" s="19" t="s">
        <v>28</v>
      </c>
      <c r="D67" s="19"/>
      <c r="E67" s="57">
        <v>500</v>
      </c>
      <c r="F67" s="58">
        <f t="shared" si="20"/>
        <v>1346.05</v>
      </c>
      <c r="G67" s="57">
        <v>1034</v>
      </c>
      <c r="H67" s="58">
        <v>3800.21</v>
      </c>
      <c r="I67" s="10">
        <v>1590</v>
      </c>
      <c r="J67" s="15">
        <f t="shared" si="22"/>
        <v>864.32</v>
      </c>
      <c r="K67" s="10">
        <v>1000</v>
      </c>
      <c r="L67" s="15">
        <f t="shared" si="23"/>
        <v>996.8</v>
      </c>
      <c r="M67" s="10"/>
      <c r="N67" s="15">
        <f t="shared" si="24"/>
        <v>0</v>
      </c>
      <c r="O67" s="10"/>
      <c r="P67" s="15">
        <f t="shared" si="25"/>
        <v>0</v>
      </c>
      <c r="Q67" s="12"/>
      <c r="R67" s="15">
        <f t="shared" si="26"/>
        <v>0</v>
      </c>
      <c r="S67" s="59">
        <f t="shared" si="19"/>
        <v>7007.38</v>
      </c>
      <c r="U67" s="82"/>
    </row>
    <row r="68" spans="1:21" s="16" customFormat="1" x14ac:dyDescent="0.25">
      <c r="A68" s="7">
        <v>20</v>
      </c>
      <c r="B68" s="17">
        <v>390250</v>
      </c>
      <c r="C68" s="18" t="s">
        <v>30</v>
      </c>
      <c r="D68" s="18"/>
      <c r="E68" s="10"/>
      <c r="F68" s="15">
        <f t="shared" si="20"/>
        <v>0</v>
      </c>
      <c r="G68" s="10"/>
      <c r="H68" s="15">
        <f t="shared" si="21"/>
        <v>0</v>
      </c>
      <c r="I68" s="10"/>
      <c r="J68" s="15">
        <f t="shared" si="22"/>
        <v>0</v>
      </c>
      <c r="K68" s="10">
        <v>300</v>
      </c>
      <c r="L68" s="15">
        <f t="shared" si="23"/>
        <v>299.04000000000002</v>
      </c>
      <c r="M68" s="10"/>
      <c r="N68" s="15">
        <f t="shared" si="24"/>
        <v>0</v>
      </c>
      <c r="O68" s="10"/>
      <c r="P68" s="15">
        <f t="shared" si="25"/>
        <v>0</v>
      </c>
      <c r="Q68" s="12"/>
      <c r="R68" s="15">
        <f t="shared" si="26"/>
        <v>0</v>
      </c>
      <c r="S68" s="11">
        <f t="shared" si="19"/>
        <v>299.04000000000002</v>
      </c>
    </row>
    <row r="69" spans="1:21" s="16" customFormat="1" x14ac:dyDescent="0.25">
      <c r="A69" s="7">
        <v>21</v>
      </c>
      <c r="B69" s="17">
        <v>390300</v>
      </c>
      <c r="C69" s="18" t="s">
        <v>31</v>
      </c>
      <c r="D69" s="18"/>
      <c r="E69" s="10"/>
      <c r="F69" s="15">
        <f t="shared" si="20"/>
        <v>0</v>
      </c>
      <c r="G69" s="10"/>
      <c r="H69" s="15">
        <f t="shared" si="21"/>
        <v>0</v>
      </c>
      <c r="I69" s="10">
        <v>1000</v>
      </c>
      <c r="J69" s="15">
        <f t="shared" si="22"/>
        <v>543.6</v>
      </c>
      <c r="K69" s="10">
        <v>400</v>
      </c>
      <c r="L69" s="15">
        <f t="shared" si="23"/>
        <v>398.72</v>
      </c>
      <c r="M69" s="10"/>
      <c r="N69" s="15">
        <f t="shared" si="24"/>
        <v>0</v>
      </c>
      <c r="O69" s="10"/>
      <c r="P69" s="15">
        <f t="shared" si="25"/>
        <v>0</v>
      </c>
      <c r="Q69" s="12"/>
      <c r="R69" s="15">
        <f t="shared" si="26"/>
        <v>0</v>
      </c>
      <c r="S69" s="11">
        <f t="shared" si="19"/>
        <v>942.32</v>
      </c>
    </row>
    <row r="70" spans="1:21" s="16" customFormat="1" x14ac:dyDescent="0.25">
      <c r="A70" s="7">
        <v>22</v>
      </c>
      <c r="B70" s="17">
        <v>390310</v>
      </c>
      <c r="C70" s="18" t="s">
        <v>32</v>
      </c>
      <c r="D70" s="18"/>
      <c r="E70" s="10"/>
      <c r="F70" s="15">
        <f t="shared" si="20"/>
        <v>0</v>
      </c>
      <c r="G70" s="10"/>
      <c r="H70" s="15">
        <f t="shared" si="21"/>
        <v>0</v>
      </c>
      <c r="I70" s="10"/>
      <c r="J70" s="15">
        <f t="shared" si="22"/>
        <v>0</v>
      </c>
      <c r="K70" s="10">
        <v>370</v>
      </c>
      <c r="L70" s="15">
        <f t="shared" si="23"/>
        <v>368.82</v>
      </c>
      <c r="M70" s="10"/>
      <c r="N70" s="15">
        <f t="shared" si="24"/>
        <v>0</v>
      </c>
      <c r="O70" s="10"/>
      <c r="P70" s="15">
        <f t="shared" si="25"/>
        <v>0</v>
      </c>
      <c r="Q70" s="12"/>
      <c r="R70" s="15">
        <f t="shared" si="26"/>
        <v>0</v>
      </c>
      <c r="S70" s="11">
        <f t="shared" si="19"/>
        <v>368.82</v>
      </c>
    </row>
    <row r="71" spans="1:21" s="16" customFormat="1" x14ac:dyDescent="0.25">
      <c r="A71" s="7">
        <v>23</v>
      </c>
      <c r="B71" s="17">
        <v>390320</v>
      </c>
      <c r="C71" s="18" t="s">
        <v>33</v>
      </c>
      <c r="D71" s="18"/>
      <c r="E71" s="10"/>
      <c r="F71" s="15">
        <f t="shared" si="20"/>
        <v>0</v>
      </c>
      <c r="G71" s="10"/>
      <c r="H71" s="15">
        <f t="shared" si="21"/>
        <v>0</v>
      </c>
      <c r="I71" s="10">
        <v>1992</v>
      </c>
      <c r="J71" s="15">
        <f t="shared" si="22"/>
        <v>1082.8499999999999</v>
      </c>
      <c r="K71" s="10">
        <v>500</v>
      </c>
      <c r="L71" s="15">
        <f t="shared" si="23"/>
        <v>498.4</v>
      </c>
      <c r="M71" s="10"/>
      <c r="N71" s="15">
        <f t="shared" si="24"/>
        <v>0</v>
      </c>
      <c r="O71" s="10"/>
      <c r="P71" s="15">
        <f t="shared" si="25"/>
        <v>0</v>
      </c>
      <c r="Q71" s="12"/>
      <c r="R71" s="15">
        <f t="shared" si="26"/>
        <v>0</v>
      </c>
      <c r="S71" s="11">
        <f t="shared" si="19"/>
        <v>1581.25</v>
      </c>
    </row>
    <row r="72" spans="1:21" s="16" customFormat="1" x14ac:dyDescent="0.25">
      <c r="A72" s="7">
        <v>24</v>
      </c>
      <c r="B72" s="17">
        <v>390180</v>
      </c>
      <c r="C72" s="18" t="s">
        <v>34</v>
      </c>
      <c r="D72" s="18"/>
      <c r="E72" s="10"/>
      <c r="F72" s="15">
        <f t="shared" si="20"/>
        <v>0</v>
      </c>
      <c r="G72" s="10"/>
      <c r="H72" s="15">
        <f t="shared" si="21"/>
        <v>0</v>
      </c>
      <c r="I72" s="10">
        <v>1000</v>
      </c>
      <c r="J72" s="15">
        <f t="shared" si="22"/>
        <v>543.6</v>
      </c>
      <c r="K72" s="10">
        <v>600</v>
      </c>
      <c r="L72" s="15">
        <f t="shared" si="23"/>
        <v>598.08000000000004</v>
      </c>
      <c r="M72" s="10"/>
      <c r="N72" s="15">
        <f t="shared" si="24"/>
        <v>0</v>
      </c>
      <c r="O72" s="10"/>
      <c r="P72" s="15">
        <f t="shared" si="25"/>
        <v>0</v>
      </c>
      <c r="Q72" s="12"/>
      <c r="R72" s="15">
        <f t="shared" si="26"/>
        <v>0</v>
      </c>
      <c r="S72" s="11">
        <f t="shared" si="19"/>
        <v>1141.68</v>
      </c>
    </row>
    <row r="73" spans="1:21" s="16" customFormat="1" x14ac:dyDescent="0.25">
      <c r="A73" s="7">
        <v>25</v>
      </c>
      <c r="B73" s="17">
        <v>390270</v>
      </c>
      <c r="C73" s="18" t="s">
        <v>35</v>
      </c>
      <c r="D73" s="18"/>
      <c r="E73" s="10"/>
      <c r="F73" s="15">
        <f t="shared" si="20"/>
        <v>0</v>
      </c>
      <c r="G73" s="10"/>
      <c r="H73" s="15">
        <f t="shared" si="21"/>
        <v>0</v>
      </c>
      <c r="I73" s="10">
        <v>1672</v>
      </c>
      <c r="J73" s="15">
        <f t="shared" si="22"/>
        <v>908.9</v>
      </c>
      <c r="K73" s="10">
        <v>400</v>
      </c>
      <c r="L73" s="15">
        <f t="shared" si="23"/>
        <v>398.72</v>
      </c>
      <c r="M73" s="10"/>
      <c r="N73" s="15">
        <f t="shared" si="24"/>
        <v>0</v>
      </c>
      <c r="O73" s="10"/>
      <c r="P73" s="15">
        <f t="shared" si="25"/>
        <v>0</v>
      </c>
      <c r="Q73" s="12"/>
      <c r="R73" s="15">
        <f t="shared" si="26"/>
        <v>0</v>
      </c>
      <c r="S73" s="11">
        <f t="shared" si="19"/>
        <v>1307.6199999999999</v>
      </c>
    </row>
    <row r="74" spans="1:21" s="16" customFormat="1" x14ac:dyDescent="0.25">
      <c r="A74" s="7">
        <v>26</v>
      </c>
      <c r="B74" s="17">
        <v>390190</v>
      </c>
      <c r="C74" s="18" t="s">
        <v>36</v>
      </c>
      <c r="D74" s="18"/>
      <c r="E74" s="10">
        <v>1500</v>
      </c>
      <c r="F74" s="15">
        <f t="shared" si="20"/>
        <v>4038.15</v>
      </c>
      <c r="G74" s="10"/>
      <c r="H74" s="15">
        <f t="shared" si="21"/>
        <v>0</v>
      </c>
      <c r="I74" s="10">
        <v>4500</v>
      </c>
      <c r="J74" s="15">
        <f t="shared" si="22"/>
        <v>2446.1999999999998</v>
      </c>
      <c r="K74" s="10">
        <v>1800</v>
      </c>
      <c r="L74" s="15">
        <f t="shared" si="23"/>
        <v>1794.24</v>
      </c>
      <c r="M74" s="10"/>
      <c r="N74" s="15">
        <f t="shared" si="24"/>
        <v>0</v>
      </c>
      <c r="O74" s="10"/>
      <c r="P74" s="15">
        <f t="shared" si="25"/>
        <v>0</v>
      </c>
      <c r="Q74" s="12"/>
      <c r="R74" s="15">
        <f t="shared" si="26"/>
        <v>0</v>
      </c>
      <c r="S74" s="11">
        <f t="shared" si="19"/>
        <v>8278.59</v>
      </c>
    </row>
    <row r="75" spans="1:21" s="16" customFormat="1" x14ac:dyDescent="0.25">
      <c r="A75" s="7">
        <v>27</v>
      </c>
      <c r="B75" s="17">
        <v>390280</v>
      </c>
      <c r="C75" s="18" t="s">
        <v>37</v>
      </c>
      <c r="D75" s="18"/>
      <c r="E75" s="57">
        <v>500</v>
      </c>
      <c r="F75" s="58">
        <f t="shared" si="20"/>
        <v>1346.05</v>
      </c>
      <c r="G75" s="10"/>
      <c r="H75" s="15">
        <f t="shared" si="21"/>
        <v>0</v>
      </c>
      <c r="I75" s="10">
        <v>1525</v>
      </c>
      <c r="J75" s="15">
        <f t="shared" si="22"/>
        <v>828.99</v>
      </c>
      <c r="K75" s="10">
        <v>700</v>
      </c>
      <c r="L75" s="15">
        <f t="shared" si="23"/>
        <v>697.76</v>
      </c>
      <c r="M75" s="10"/>
      <c r="N75" s="15">
        <f t="shared" si="24"/>
        <v>0</v>
      </c>
      <c r="O75" s="10"/>
      <c r="P75" s="15">
        <f t="shared" si="25"/>
        <v>0</v>
      </c>
      <c r="Q75" s="12"/>
      <c r="R75" s="15">
        <f t="shared" si="26"/>
        <v>0</v>
      </c>
      <c r="S75" s="59">
        <f t="shared" si="19"/>
        <v>2872.8</v>
      </c>
    </row>
    <row r="76" spans="1:21" s="16" customFormat="1" ht="31.5" x14ac:dyDescent="0.25">
      <c r="A76" s="7">
        <v>28</v>
      </c>
      <c r="B76" s="17">
        <v>391610</v>
      </c>
      <c r="C76" s="41" t="s">
        <v>49</v>
      </c>
      <c r="D76" s="41"/>
      <c r="E76" s="12">
        <v>5500</v>
      </c>
      <c r="F76" s="15">
        <f t="shared" si="20"/>
        <v>14806.55</v>
      </c>
      <c r="G76" s="10">
        <v>1500</v>
      </c>
      <c r="H76" s="15">
        <f t="shared" si="21"/>
        <v>5513.85</v>
      </c>
      <c r="I76" s="10">
        <v>7500</v>
      </c>
      <c r="J76" s="15">
        <f t="shared" si="22"/>
        <v>4077</v>
      </c>
      <c r="K76" s="10">
        <v>300</v>
      </c>
      <c r="L76" s="15">
        <f t="shared" si="23"/>
        <v>299.04000000000002</v>
      </c>
      <c r="M76" s="10"/>
      <c r="N76" s="15">
        <f t="shared" si="24"/>
        <v>0</v>
      </c>
      <c r="O76" s="10"/>
      <c r="P76" s="15">
        <f t="shared" si="25"/>
        <v>0</v>
      </c>
      <c r="Q76" s="12"/>
      <c r="R76" s="15">
        <f t="shared" si="26"/>
        <v>0</v>
      </c>
      <c r="S76" s="11">
        <f t="shared" si="19"/>
        <v>24696.440000000002</v>
      </c>
    </row>
    <row r="77" spans="1:21" s="16" customFormat="1" ht="31.5" x14ac:dyDescent="0.25">
      <c r="A77" s="7">
        <v>29</v>
      </c>
      <c r="B77" s="17">
        <v>390600</v>
      </c>
      <c r="C77" s="19" t="s">
        <v>38</v>
      </c>
      <c r="D77" s="19"/>
      <c r="E77" s="12">
        <v>50</v>
      </c>
      <c r="F77" s="15">
        <f t="shared" si="20"/>
        <v>134.61000000000001</v>
      </c>
      <c r="G77" s="10"/>
      <c r="H77" s="15">
        <f t="shared" si="21"/>
        <v>0</v>
      </c>
      <c r="I77" s="10">
        <v>838</v>
      </c>
      <c r="J77" s="15">
        <f t="shared" si="22"/>
        <v>455.54</v>
      </c>
      <c r="K77" s="10">
        <v>200</v>
      </c>
      <c r="L77" s="15">
        <f t="shared" si="23"/>
        <v>199.36</v>
      </c>
      <c r="M77" s="10">
        <v>3</v>
      </c>
      <c r="N77" s="15">
        <f t="shared" si="24"/>
        <v>25.11</v>
      </c>
      <c r="O77" s="10">
        <v>86</v>
      </c>
      <c r="P77" s="15">
        <f t="shared" si="25"/>
        <v>177.55</v>
      </c>
      <c r="Q77" s="12">
        <v>204</v>
      </c>
      <c r="R77" s="15">
        <f t="shared" si="26"/>
        <v>81.52</v>
      </c>
      <c r="S77" s="11">
        <f t="shared" si="19"/>
        <v>1073.69</v>
      </c>
    </row>
    <row r="78" spans="1:21" s="16" customFormat="1" ht="31.5" x14ac:dyDescent="0.25">
      <c r="A78" s="7">
        <v>30</v>
      </c>
      <c r="B78" s="17">
        <v>390340</v>
      </c>
      <c r="C78" s="19" t="s">
        <v>39</v>
      </c>
      <c r="D78" s="19"/>
      <c r="E78" s="12">
        <v>1300</v>
      </c>
      <c r="F78" s="15">
        <f t="shared" si="20"/>
        <v>3499.73</v>
      </c>
      <c r="G78" s="10"/>
      <c r="H78" s="15">
        <f t="shared" si="21"/>
        <v>0</v>
      </c>
      <c r="I78" s="10">
        <v>5445</v>
      </c>
      <c r="J78" s="15">
        <f t="shared" si="22"/>
        <v>2959.9</v>
      </c>
      <c r="K78" s="10">
        <v>900</v>
      </c>
      <c r="L78" s="15">
        <f t="shared" si="23"/>
        <v>897.12</v>
      </c>
      <c r="M78" s="10"/>
      <c r="N78" s="15">
        <f t="shared" si="24"/>
        <v>0</v>
      </c>
      <c r="O78" s="10"/>
      <c r="P78" s="15">
        <f t="shared" si="25"/>
        <v>0</v>
      </c>
      <c r="Q78" s="12"/>
      <c r="R78" s="15">
        <f t="shared" si="26"/>
        <v>0</v>
      </c>
      <c r="S78" s="11">
        <f t="shared" si="19"/>
        <v>7356.75</v>
      </c>
    </row>
    <row r="79" spans="1:21" s="16" customFormat="1" ht="31.5" x14ac:dyDescent="0.25">
      <c r="A79" s="7">
        <v>31</v>
      </c>
      <c r="B79" s="17">
        <v>391930</v>
      </c>
      <c r="C79" s="41" t="s">
        <v>50</v>
      </c>
      <c r="D79" s="41"/>
      <c r="E79" s="10"/>
      <c r="F79" s="15">
        <f t="shared" si="20"/>
        <v>0</v>
      </c>
      <c r="G79" s="10"/>
      <c r="H79" s="15">
        <f t="shared" si="21"/>
        <v>0</v>
      </c>
      <c r="I79" s="10"/>
      <c r="J79" s="15">
        <f t="shared" si="22"/>
        <v>0</v>
      </c>
      <c r="K79" s="10"/>
      <c r="L79" s="15">
        <f t="shared" si="23"/>
        <v>0</v>
      </c>
      <c r="M79" s="10">
        <v>300</v>
      </c>
      <c r="N79" s="15">
        <f t="shared" si="24"/>
        <v>2511.33</v>
      </c>
      <c r="O79" s="10"/>
      <c r="P79" s="15">
        <f t="shared" si="25"/>
        <v>0</v>
      </c>
      <c r="Q79" s="12"/>
      <c r="R79" s="15">
        <f t="shared" si="26"/>
        <v>0</v>
      </c>
      <c r="S79" s="11">
        <f t="shared" si="19"/>
        <v>2511.33</v>
      </c>
    </row>
    <row r="80" spans="1:21" s="16" customFormat="1" x14ac:dyDescent="0.25">
      <c r="A80" s="7">
        <v>32</v>
      </c>
      <c r="B80" s="17">
        <v>391970</v>
      </c>
      <c r="C80" s="41" t="s">
        <v>51</v>
      </c>
      <c r="D80" s="41"/>
      <c r="E80" s="10">
        <v>300</v>
      </c>
      <c r="F80" s="15">
        <f t="shared" si="20"/>
        <v>807.63</v>
      </c>
      <c r="G80" s="10">
        <v>300</v>
      </c>
      <c r="H80" s="15">
        <f t="shared" si="21"/>
        <v>1102.77</v>
      </c>
      <c r="I80" s="23"/>
      <c r="J80" s="15">
        <f t="shared" si="22"/>
        <v>0</v>
      </c>
      <c r="K80" s="23"/>
      <c r="L80" s="15">
        <f t="shared" si="23"/>
        <v>0</v>
      </c>
      <c r="M80" s="23"/>
      <c r="N80" s="15">
        <f t="shared" si="24"/>
        <v>0</v>
      </c>
      <c r="O80" s="23"/>
      <c r="P80" s="15">
        <f t="shared" si="25"/>
        <v>0</v>
      </c>
      <c r="Q80" s="24"/>
      <c r="R80" s="15">
        <f t="shared" si="26"/>
        <v>0</v>
      </c>
      <c r="S80" s="11">
        <f t="shared" si="19"/>
        <v>1910.4</v>
      </c>
      <c r="U80" s="44"/>
    </row>
    <row r="81" spans="1:20" s="16" customFormat="1" x14ac:dyDescent="0.25">
      <c r="A81" s="7">
        <v>33</v>
      </c>
      <c r="B81" s="17">
        <v>391492</v>
      </c>
      <c r="C81" s="41" t="s">
        <v>92</v>
      </c>
      <c r="D81" s="41"/>
      <c r="E81" s="10"/>
      <c r="F81" s="15">
        <f t="shared" si="20"/>
        <v>0</v>
      </c>
      <c r="G81" s="10"/>
      <c r="H81" s="15">
        <f t="shared" si="21"/>
        <v>0</v>
      </c>
      <c r="I81" s="10">
        <v>2000</v>
      </c>
      <c r="J81" s="15">
        <f t="shared" si="22"/>
        <v>1087.2</v>
      </c>
      <c r="K81" s="10"/>
      <c r="L81" s="15">
        <f t="shared" si="23"/>
        <v>0</v>
      </c>
      <c r="M81" s="10"/>
      <c r="N81" s="15">
        <f t="shared" si="24"/>
        <v>0</v>
      </c>
      <c r="O81" s="10"/>
      <c r="P81" s="15">
        <f t="shared" si="25"/>
        <v>0</v>
      </c>
      <c r="Q81" s="12"/>
      <c r="R81" s="15">
        <f t="shared" si="26"/>
        <v>0</v>
      </c>
      <c r="S81" s="11">
        <f t="shared" si="19"/>
        <v>1087.2</v>
      </c>
      <c r="T81"/>
    </row>
    <row r="82" spans="1:20" s="16" customFormat="1" ht="47.25" x14ac:dyDescent="0.25">
      <c r="A82" s="7">
        <v>34</v>
      </c>
      <c r="B82" s="40">
        <v>391370</v>
      </c>
      <c r="C82" s="41" t="s">
        <v>52</v>
      </c>
      <c r="D82" s="41"/>
      <c r="E82" s="12"/>
      <c r="F82" s="15">
        <f t="shared" si="20"/>
        <v>0</v>
      </c>
      <c r="G82" s="57">
        <f>300+100</f>
        <v>400</v>
      </c>
      <c r="H82" s="58">
        <f t="shared" si="21"/>
        <v>1470.36</v>
      </c>
      <c r="I82" s="10"/>
      <c r="J82" s="15">
        <f t="shared" si="22"/>
        <v>0</v>
      </c>
      <c r="K82" s="10"/>
      <c r="L82" s="15">
        <f t="shared" si="23"/>
        <v>0</v>
      </c>
      <c r="M82" s="10"/>
      <c r="N82" s="15">
        <f t="shared" si="24"/>
        <v>0</v>
      </c>
      <c r="O82" s="10"/>
      <c r="P82" s="15">
        <f t="shared" si="25"/>
        <v>0</v>
      </c>
      <c r="Q82" s="12"/>
      <c r="R82" s="15">
        <f t="shared" si="26"/>
        <v>0</v>
      </c>
      <c r="S82" s="59">
        <f t="shared" si="19"/>
        <v>1470.36</v>
      </c>
    </row>
    <row r="83" spans="1:20" s="16" customFormat="1" ht="31.5" x14ac:dyDescent="0.25">
      <c r="A83" s="7">
        <v>35</v>
      </c>
      <c r="B83" s="40">
        <v>392720</v>
      </c>
      <c r="C83" s="41" t="s">
        <v>53</v>
      </c>
      <c r="D83" s="41"/>
      <c r="E83" s="12"/>
      <c r="F83" s="15">
        <f t="shared" si="20"/>
        <v>0</v>
      </c>
      <c r="G83" s="10"/>
      <c r="H83" s="15">
        <f t="shared" si="21"/>
        <v>0</v>
      </c>
      <c r="I83" s="10"/>
      <c r="J83" s="15">
        <f t="shared" si="22"/>
        <v>0</v>
      </c>
      <c r="K83" s="10"/>
      <c r="L83" s="15">
        <f t="shared" si="23"/>
        <v>0</v>
      </c>
      <c r="M83" s="10">
        <v>100</v>
      </c>
      <c r="N83" s="15">
        <f t="shared" si="24"/>
        <v>837.11</v>
      </c>
      <c r="O83" s="10">
        <v>100</v>
      </c>
      <c r="P83" s="15">
        <f t="shared" si="25"/>
        <v>206.45</v>
      </c>
      <c r="Q83" s="12"/>
      <c r="R83" s="15">
        <f t="shared" si="26"/>
        <v>0</v>
      </c>
      <c r="S83" s="11">
        <f t="shared" si="19"/>
        <v>1043.56</v>
      </c>
    </row>
    <row r="84" spans="1:20" s="16" customFormat="1" ht="31.5" x14ac:dyDescent="0.25">
      <c r="A84" s="7">
        <v>36</v>
      </c>
      <c r="B84" s="40">
        <v>392910</v>
      </c>
      <c r="C84" s="41" t="s">
        <v>88</v>
      </c>
      <c r="D84" s="41"/>
      <c r="E84" s="12"/>
      <c r="F84" s="15">
        <f t="shared" si="20"/>
        <v>0</v>
      </c>
      <c r="G84" s="10"/>
      <c r="H84" s="15">
        <f t="shared" si="21"/>
        <v>0</v>
      </c>
      <c r="I84" s="10">
        <v>50</v>
      </c>
      <c r="J84" s="15">
        <f t="shared" si="22"/>
        <v>27.18</v>
      </c>
      <c r="K84" s="10"/>
      <c r="L84" s="15">
        <f t="shared" si="23"/>
        <v>0</v>
      </c>
      <c r="M84" s="10"/>
      <c r="N84" s="15">
        <f t="shared" si="24"/>
        <v>0</v>
      </c>
      <c r="O84" s="10"/>
      <c r="P84" s="15">
        <f t="shared" si="25"/>
        <v>0</v>
      </c>
      <c r="Q84" s="12"/>
      <c r="R84" s="15">
        <f t="shared" si="26"/>
        <v>0</v>
      </c>
      <c r="S84" s="11">
        <f t="shared" si="19"/>
        <v>27.18</v>
      </c>
    </row>
    <row r="85" spans="1:20" s="16" customFormat="1" ht="31.5" x14ac:dyDescent="0.25">
      <c r="A85" s="7">
        <v>37</v>
      </c>
      <c r="B85" s="40">
        <v>392840</v>
      </c>
      <c r="C85" s="41" t="s">
        <v>89</v>
      </c>
      <c r="D85" s="41"/>
      <c r="E85" s="12"/>
      <c r="F85" s="15">
        <f t="shared" si="20"/>
        <v>0</v>
      </c>
      <c r="G85" s="10"/>
      <c r="H85" s="15">
        <f t="shared" si="21"/>
        <v>0</v>
      </c>
      <c r="I85" s="10"/>
      <c r="J85" s="15">
        <f t="shared" si="22"/>
        <v>0</v>
      </c>
      <c r="K85" s="10">
        <v>5</v>
      </c>
      <c r="L85" s="15">
        <f t="shared" si="23"/>
        <v>4.9800000000000004</v>
      </c>
      <c r="M85" s="10"/>
      <c r="N85" s="15">
        <f t="shared" si="24"/>
        <v>0</v>
      </c>
      <c r="O85" s="10"/>
      <c r="P85" s="15">
        <f t="shared" si="25"/>
        <v>0</v>
      </c>
      <c r="Q85" s="12"/>
      <c r="R85" s="15">
        <f t="shared" si="26"/>
        <v>0</v>
      </c>
      <c r="S85" s="11">
        <f t="shared" si="19"/>
        <v>4.9800000000000004</v>
      </c>
    </row>
    <row r="86" spans="1:20" s="16" customFormat="1" x14ac:dyDescent="0.25">
      <c r="A86" s="7">
        <v>38</v>
      </c>
      <c r="B86" s="40">
        <v>392830</v>
      </c>
      <c r="C86" s="41" t="s">
        <v>90</v>
      </c>
      <c r="D86" s="41"/>
      <c r="E86" s="12"/>
      <c r="F86" s="15">
        <f t="shared" si="20"/>
        <v>0</v>
      </c>
      <c r="G86" s="10"/>
      <c r="H86" s="15">
        <f t="shared" si="21"/>
        <v>0</v>
      </c>
      <c r="I86" s="10"/>
      <c r="J86" s="15">
        <f t="shared" si="22"/>
        <v>0</v>
      </c>
      <c r="K86" s="10"/>
      <c r="L86" s="15">
        <f t="shared" si="23"/>
        <v>0</v>
      </c>
      <c r="M86" s="10">
        <v>100</v>
      </c>
      <c r="N86" s="15">
        <f t="shared" si="24"/>
        <v>837.11</v>
      </c>
      <c r="O86" s="10">
        <v>600</v>
      </c>
      <c r="P86" s="15">
        <f t="shared" si="25"/>
        <v>1238.7</v>
      </c>
      <c r="Q86" s="12"/>
      <c r="R86" s="15">
        <f t="shared" si="26"/>
        <v>0</v>
      </c>
      <c r="S86" s="11">
        <f t="shared" si="19"/>
        <v>2075.81</v>
      </c>
    </row>
    <row r="87" spans="1:20" s="16" customFormat="1" x14ac:dyDescent="0.25">
      <c r="A87" s="7">
        <v>39</v>
      </c>
      <c r="B87" s="40">
        <v>392050</v>
      </c>
      <c r="C87" s="41" t="s">
        <v>91</v>
      </c>
      <c r="D87" s="41"/>
      <c r="E87" s="12"/>
      <c r="F87" s="15">
        <f t="shared" si="20"/>
        <v>0</v>
      </c>
      <c r="G87" s="10"/>
      <c r="H87" s="15">
        <f t="shared" si="21"/>
        <v>0</v>
      </c>
      <c r="I87" s="10"/>
      <c r="J87" s="15">
        <f t="shared" si="22"/>
        <v>0</v>
      </c>
      <c r="K87" s="10"/>
      <c r="L87" s="15">
        <f t="shared" si="23"/>
        <v>0</v>
      </c>
      <c r="M87" s="10">
        <v>40</v>
      </c>
      <c r="N87" s="15">
        <f t="shared" si="24"/>
        <v>334.84</v>
      </c>
      <c r="O87" s="10"/>
      <c r="P87" s="15">
        <f t="shared" si="25"/>
        <v>0</v>
      </c>
      <c r="Q87" s="12">
        <v>100</v>
      </c>
      <c r="R87" s="15">
        <f t="shared" si="26"/>
        <v>39.96</v>
      </c>
      <c r="S87" s="11">
        <f t="shared" si="19"/>
        <v>374.79999999999995</v>
      </c>
    </row>
    <row r="88" spans="1:20" s="16" customFormat="1" x14ac:dyDescent="0.25">
      <c r="A88" s="7">
        <v>40</v>
      </c>
      <c r="B88" s="40">
        <v>392900</v>
      </c>
      <c r="C88" s="41" t="s">
        <v>86</v>
      </c>
      <c r="D88" s="41"/>
      <c r="E88" s="12">
        <v>300</v>
      </c>
      <c r="F88" s="15">
        <f t="shared" si="20"/>
        <v>807.63</v>
      </c>
      <c r="G88" s="10">
        <v>300</v>
      </c>
      <c r="H88" s="15">
        <f t="shared" si="21"/>
        <v>1102.77</v>
      </c>
      <c r="I88" s="10"/>
      <c r="J88" s="15">
        <f t="shared" si="22"/>
        <v>0</v>
      </c>
      <c r="K88" s="10"/>
      <c r="L88" s="15">
        <f t="shared" si="23"/>
        <v>0</v>
      </c>
      <c r="M88" s="10"/>
      <c r="N88" s="15">
        <f t="shared" si="24"/>
        <v>0</v>
      </c>
      <c r="O88" s="10"/>
      <c r="P88" s="15">
        <f t="shared" si="25"/>
        <v>0</v>
      </c>
      <c r="Q88" s="12"/>
      <c r="R88" s="15">
        <f t="shared" si="26"/>
        <v>0</v>
      </c>
      <c r="S88" s="11">
        <f t="shared" si="19"/>
        <v>1910.4</v>
      </c>
    </row>
    <row r="89" spans="1:20" s="46" customFormat="1" x14ac:dyDescent="0.25">
      <c r="A89" s="45"/>
      <c r="B89" s="45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</row>
    <row r="90" spans="1:20" x14ac:dyDescent="0.25">
      <c r="A90" s="48" t="s">
        <v>54</v>
      </c>
      <c r="B90" s="48"/>
      <c r="C90" s="48" t="s">
        <v>55</v>
      </c>
      <c r="D90" s="48"/>
      <c r="E90" s="3"/>
      <c r="F90" s="49" t="s">
        <v>56</v>
      </c>
      <c r="G90" s="48" t="s">
        <v>57</v>
      </c>
      <c r="Q90" s="50"/>
    </row>
    <row r="91" spans="1:20" x14ac:dyDescent="0.25">
      <c r="A91" s="48" t="s">
        <v>60</v>
      </c>
      <c r="B91" s="48"/>
      <c r="C91" s="48" t="s">
        <v>61</v>
      </c>
      <c r="D91" s="48"/>
      <c r="F91" s="51" t="s">
        <v>62</v>
      </c>
      <c r="G91" s="52" t="s">
        <v>63</v>
      </c>
    </row>
    <row r="92" spans="1:20" x14ac:dyDescent="0.25">
      <c r="A92" s="48" t="s">
        <v>64</v>
      </c>
      <c r="B92" s="48"/>
      <c r="C92" s="48" t="s">
        <v>65</v>
      </c>
      <c r="D92" s="48"/>
      <c r="F92" s="51" t="s">
        <v>66</v>
      </c>
      <c r="G92" s="52" t="s">
        <v>67</v>
      </c>
    </row>
    <row r="93" spans="1:20" x14ac:dyDescent="0.25">
      <c r="A93" s="48" t="s">
        <v>68</v>
      </c>
      <c r="B93" s="48"/>
      <c r="C93" s="48" t="s">
        <v>69</v>
      </c>
      <c r="D93" s="48"/>
      <c r="F93" s="51" t="s">
        <v>70</v>
      </c>
      <c r="G93" s="52" t="s">
        <v>71</v>
      </c>
    </row>
    <row r="94" spans="1:20" x14ac:dyDescent="0.25">
      <c r="A94" s="48" t="s">
        <v>72</v>
      </c>
      <c r="B94" s="48"/>
      <c r="C94" s="48" t="s">
        <v>73</v>
      </c>
      <c r="D94" s="48"/>
      <c r="F94" s="51" t="s">
        <v>74</v>
      </c>
      <c r="G94" s="52" t="s">
        <v>75</v>
      </c>
    </row>
    <row r="95" spans="1:20" x14ac:dyDescent="0.25">
      <c r="A95" s="48" t="s">
        <v>76</v>
      </c>
      <c r="B95" s="48"/>
      <c r="C95" s="48" t="s">
        <v>77</v>
      </c>
      <c r="D95" s="48"/>
      <c r="F95" s="53" t="s">
        <v>78</v>
      </c>
      <c r="G95" s="48" t="s">
        <v>79</v>
      </c>
    </row>
    <row r="96" spans="1:20" x14ac:dyDescent="0.25">
      <c r="A96" s="48" t="s">
        <v>80</v>
      </c>
      <c r="B96" s="48"/>
      <c r="C96" s="48" t="s">
        <v>81</v>
      </c>
      <c r="D96" s="48"/>
      <c r="F96" s="53" t="s">
        <v>82</v>
      </c>
      <c r="G96" s="54" t="s">
        <v>83</v>
      </c>
    </row>
    <row r="97" spans="1:7" x14ac:dyDescent="0.25">
      <c r="A97" s="49" t="s">
        <v>58</v>
      </c>
      <c r="B97" s="2"/>
      <c r="C97" s="48" t="s">
        <v>59</v>
      </c>
      <c r="D97" s="48"/>
      <c r="F97" s="53" t="s">
        <v>87</v>
      </c>
      <c r="G97" s="2" t="s">
        <v>95</v>
      </c>
    </row>
    <row r="98" spans="1:7" x14ac:dyDescent="0.25">
      <c r="F98" s="2" t="s">
        <v>93</v>
      </c>
      <c r="G98" s="2" t="s">
        <v>94</v>
      </c>
    </row>
  </sheetData>
  <autoFilter ref="A46:V88" xr:uid="{BF5BE73D-1646-48D6-BB4C-F07933D73D82}"/>
  <mergeCells count="26">
    <mergeCell ref="S45:S46"/>
    <mergeCell ref="M10:N10"/>
    <mergeCell ref="O10:P10"/>
    <mergeCell ref="Q10:R10"/>
    <mergeCell ref="S10:S11"/>
    <mergeCell ref="A43:S43"/>
    <mergeCell ref="A45:A46"/>
    <mergeCell ref="B45:B46"/>
    <mergeCell ref="C45:C46"/>
    <mergeCell ref="E45:F45"/>
    <mergeCell ref="G45:H45"/>
    <mergeCell ref="I45:J45"/>
    <mergeCell ref="K45:L45"/>
    <mergeCell ref="M45:N45"/>
    <mergeCell ref="O45:P45"/>
    <mergeCell ref="Q45:R45"/>
    <mergeCell ref="A8:S8"/>
    <mergeCell ref="A9:S9"/>
    <mergeCell ref="A10:A11"/>
    <mergeCell ref="B10:B11"/>
    <mergeCell ref="C10:C11"/>
    <mergeCell ref="D10:D11"/>
    <mergeCell ref="E10:F10"/>
    <mergeCell ref="G10:H10"/>
    <mergeCell ref="I10:J10"/>
    <mergeCell ref="K10:L10"/>
  </mergeCells>
  <printOptions horizontalCentered="1"/>
  <pageMargins left="0.39370078740157483" right="0.39370078740157483" top="0.78740157480314965" bottom="0.43307086614173229" header="0" footer="0"/>
  <pageSetup paperSize="9" scale="48" fitToHeight="0" orientation="landscape" r:id="rId1"/>
  <rowBreaks count="1" manualBreakCount="1">
    <brk id="4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Прил.1.1.1 (3.3.10.1) (5)</vt:lpstr>
      <vt:lpstr>'Прил.1.1.1 (3.3.10.1) (5)'!Область_печати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2023-05-05T13:18:03Z</cp:lastPrinted>
  <dcterms:created xsi:type="dcterms:W3CDTF">2022-12-30T11:52:16Z</dcterms:created>
  <dcterms:modified xsi:type="dcterms:W3CDTF">2023-05-05T13:18:06Z</dcterms:modified>
</cp:coreProperties>
</file>